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4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drawings/drawing6.xml" ContentType="application/vnd.openxmlformats-officedocument.drawing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7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trlProps/ctrlProp99.xml" ContentType="application/vnd.ms-excel.controlproperties+xml"/>
  <Override PartName="/xl/drawings/drawing12.xml" ContentType="application/vnd.openxmlformats-officedocument.drawing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drawings/drawing13.xml" ContentType="application/vnd.openxmlformats-officedocument.drawing+xml"/>
  <Override PartName="/xl/ctrlProps/ctrlProp105.xml" ContentType="application/vnd.ms-excel.controlproperties+xml"/>
  <Override PartName="/xl/ctrlProps/ctrlProp106.xml" ContentType="application/vnd.ms-excel.controlproperties+xml"/>
  <Override PartName="/xl/drawings/drawing14.xml" ContentType="application/vnd.openxmlformats-officedocument.drawing+xml"/>
  <Override PartName="/xl/ctrlProps/ctrlProp107.xml" ContentType="application/vnd.ms-excel.controlproperties+xml"/>
  <Override PartName="/xl/ctrlProps/ctrlProp108.xml" ContentType="application/vnd.ms-excel.controlproperties+xml"/>
  <Override PartName="/xl/charts/chart1.xml" ContentType="application/vnd.openxmlformats-officedocument.drawingml.chart+xml"/>
  <Override PartName="/xl/drawings/drawing15.xml" ContentType="application/vnd.openxmlformats-officedocument.drawing+xml"/>
  <Override PartName="/xl/ctrlProps/ctrlProp109.xml" ContentType="application/vnd.ms-excel.controlproperties+xml"/>
  <Override PartName="/xl/ctrlProps/ctrlProp110.xml" ContentType="application/vnd.ms-excel.contro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omments5.xml" ContentType="application/vnd.openxmlformats-officedocument.spreadsheetml.comments+xml"/>
  <Override PartName="/xl/drawings/drawing17.xml" ContentType="application/vnd.openxmlformats-officedocument.drawing+xml"/>
  <Override PartName="/xl/ctrlProps/ctrlProp118.xml" ContentType="application/vnd.ms-excel.controlproperties+xml"/>
  <Override PartName="/xl/drawings/drawing18.xml" ContentType="application/vnd.openxmlformats-officedocument.drawing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we\Downloads\"/>
    </mc:Choice>
  </mc:AlternateContent>
  <bookViews>
    <workbookView showSheetTabs="0" xWindow="0" yWindow="0" windowWidth="19200" windowHeight="11460" tabRatio="728" activeTab="5"/>
  </bookViews>
  <sheets>
    <sheet name="Startseite" sheetId="10" r:id="rId1"/>
    <sheet name="Anfangstabelle" sheetId="16" r:id="rId2"/>
    <sheet name="wkt1" sheetId="12" r:id="rId3"/>
    <sheet name="wkt2" sheetId="13" r:id="rId4"/>
    <sheet name="wkt3" sheetId="14" r:id="rId5"/>
    <sheet name="wkt4" sheetId="15" r:id="rId6"/>
    <sheet name="1. Wettkampf" sheetId="1" r:id="rId7"/>
    <sheet name="2. Wettkampf" sheetId="4" r:id="rId8"/>
    <sheet name="3. Wettkampf" sheetId="5" r:id="rId9"/>
    <sheet name="4. Wettkampf" sheetId="6" r:id="rId10"/>
    <sheet name="Setzliste" sheetId="19" r:id="rId11"/>
    <sheet name="Aufstieg" sheetId="18" r:id="rId12"/>
    <sheet name="finale" sheetId="17" r:id="rId13"/>
    <sheet name="Saison" sheetId="7" r:id="rId14"/>
    <sheet name="Schützen" sheetId="2" r:id="rId15"/>
    <sheet name="Matches" sheetId="9" r:id="rId16"/>
    <sheet name="Tabelle" sheetId="8" r:id="rId17"/>
    <sheet name="Hilfe" sheetId="11" r:id="rId18"/>
  </sheets>
  <definedNames>
    <definedName name="_xlnm.Print_Area" localSheetId="17">Hilfe!$A$1:$K$133</definedName>
    <definedName name="Z_38C5960F_393B_4F2B_8EBD_87B6596F176A_.wvu.Cols" localSheetId="6" hidden="1">'1. Wettkampf'!$O:$R</definedName>
    <definedName name="Z_38C5960F_393B_4F2B_8EBD_87B6596F176A_.wvu.Cols" localSheetId="7" hidden="1">'2. Wettkampf'!$O:$R</definedName>
    <definedName name="Z_38C5960F_393B_4F2B_8EBD_87B6596F176A_.wvu.Cols" localSheetId="8" hidden="1">'3. Wettkampf'!$O:$R</definedName>
    <definedName name="Z_38C5960F_393B_4F2B_8EBD_87B6596F176A_.wvu.Cols" localSheetId="9" hidden="1">'4. Wettkampf'!$O:$R</definedName>
    <definedName name="Z_38C5960F_393B_4F2B_8EBD_87B6596F176A_.wvu.Cols" localSheetId="1" hidden="1">Anfangstabelle!$A:$A</definedName>
    <definedName name="Z_38C5960F_393B_4F2B_8EBD_87B6596F176A_.wvu.Cols" localSheetId="15" hidden="1">Matches!$O:$O</definedName>
    <definedName name="Z_38C5960F_393B_4F2B_8EBD_87B6596F176A_.wvu.Cols" localSheetId="10" hidden="1">Setzliste!$A:$A</definedName>
    <definedName name="Z_38C5960F_393B_4F2B_8EBD_87B6596F176A_.wvu.Cols" localSheetId="16" hidden="1">Tabelle!$A:$A,Tabelle!$E:$G</definedName>
    <definedName name="Z_38C5960F_393B_4F2B_8EBD_87B6596F176A_.wvu.PrintArea" localSheetId="17" hidden="1">Hilfe!$A$1:$K$133</definedName>
    <definedName name="Z_38C5960F_393B_4F2B_8EBD_87B6596F176A_.wvu.Rows" localSheetId="14" hidden="1">Schützen!$15:$15</definedName>
  </definedNames>
  <calcPr calcId="162913" fullCalcOnLoad="1"/>
  <customWorkbookViews>
    <customWorkbookView name="Dirk - Persönliche Ansicht" guid="{38C5960F-393B-4F2B-8EBD-87B6596F176A}" mergeInterval="0" personalView="1" maximized="1" showSheetTabs="0" windowWidth="1916" windowHeight="854" tabRatio="728" activeSheetId="13"/>
  </customWorkbookViews>
</workbook>
</file>

<file path=xl/calcChain.xml><?xml version="1.0" encoding="utf-8"?>
<calcChain xmlns="http://schemas.openxmlformats.org/spreadsheetml/2006/main">
  <c r="I17" i="1" l="1"/>
  <c r="I19" i="1"/>
  <c r="G17" i="1"/>
  <c r="G19" i="1"/>
  <c r="Q61" i="6"/>
  <c r="R61" i="6"/>
  <c r="Q60" i="6"/>
  <c r="R60" i="6"/>
  <c r="Q59" i="6"/>
  <c r="R59" i="6"/>
  <c r="Q52" i="6"/>
  <c r="R52" i="6"/>
  <c r="Q51" i="6"/>
  <c r="R51" i="6"/>
  <c r="Q50" i="6"/>
  <c r="R50" i="6"/>
  <c r="Q43" i="6"/>
  <c r="R43" i="6"/>
  <c r="Q42" i="6"/>
  <c r="R42" i="6"/>
  <c r="Q41" i="6"/>
  <c r="R41" i="6"/>
  <c r="Q34" i="6"/>
  <c r="R34" i="6"/>
  <c r="Q33" i="6"/>
  <c r="R33" i="6"/>
  <c r="Q32" i="6"/>
  <c r="R32" i="6"/>
  <c r="Q25" i="6"/>
  <c r="R25" i="6"/>
  <c r="Q24" i="6"/>
  <c r="R24" i="6"/>
  <c r="Q23" i="6"/>
  <c r="R23" i="6"/>
  <c r="Q16" i="6"/>
  <c r="R16" i="6"/>
  <c r="Q15" i="6"/>
  <c r="R15" i="6"/>
  <c r="Q14" i="6"/>
  <c r="R14" i="6"/>
  <c r="Q7" i="6"/>
  <c r="R7" i="6"/>
  <c r="Q6" i="6"/>
  <c r="R6" i="6"/>
  <c r="Q5" i="6"/>
  <c r="R5" i="6"/>
  <c r="Q61" i="5"/>
  <c r="R61" i="5"/>
  <c r="Q60" i="5"/>
  <c r="R60" i="5"/>
  <c r="Q59" i="5"/>
  <c r="R59" i="5"/>
  <c r="Q52" i="5"/>
  <c r="R52" i="5"/>
  <c r="Q51" i="5"/>
  <c r="R51" i="5"/>
  <c r="Q50" i="5"/>
  <c r="R50" i="5"/>
  <c r="Q43" i="5"/>
  <c r="R43" i="5"/>
  <c r="Q42" i="5"/>
  <c r="R42" i="5"/>
  <c r="Q41" i="5"/>
  <c r="R41" i="5"/>
  <c r="Q34" i="5"/>
  <c r="R34" i="5"/>
  <c r="Q33" i="5"/>
  <c r="R33" i="5"/>
  <c r="Q32" i="5"/>
  <c r="R32" i="5"/>
  <c r="Q25" i="5"/>
  <c r="R25" i="5"/>
  <c r="Q24" i="5"/>
  <c r="R24" i="5"/>
  <c r="Q23" i="5"/>
  <c r="R23" i="5"/>
  <c r="Q16" i="5"/>
  <c r="R16" i="5"/>
  <c r="Q15" i="5"/>
  <c r="R15" i="5"/>
  <c r="Q14" i="5"/>
  <c r="R14" i="5"/>
  <c r="Q7" i="5"/>
  <c r="R7" i="5"/>
  <c r="Q6" i="5"/>
  <c r="R6" i="5"/>
  <c r="Q5" i="5"/>
  <c r="R5" i="5"/>
  <c r="Q61" i="4"/>
  <c r="R61" i="4"/>
  <c r="Q60" i="4"/>
  <c r="R60" i="4"/>
  <c r="Q59" i="4"/>
  <c r="R59" i="4"/>
  <c r="Q52" i="4"/>
  <c r="R52" i="4"/>
  <c r="Q51" i="4"/>
  <c r="R51" i="4"/>
  <c r="Q50" i="4"/>
  <c r="R50" i="4"/>
  <c r="Q43" i="4"/>
  <c r="R43" i="4"/>
  <c r="Q42" i="4"/>
  <c r="R42" i="4"/>
  <c r="Q41" i="4"/>
  <c r="R41" i="4"/>
  <c r="Q34" i="4"/>
  <c r="R34" i="4"/>
  <c r="Q33" i="4"/>
  <c r="R33" i="4"/>
  <c r="Q32" i="4"/>
  <c r="R32" i="4"/>
  <c r="Q25" i="4"/>
  <c r="R25" i="4"/>
  <c r="Q24" i="4"/>
  <c r="R24" i="4"/>
  <c r="Q23" i="4"/>
  <c r="R23" i="4"/>
  <c r="Q16" i="4"/>
  <c r="R16" i="4"/>
  <c r="Q15" i="4"/>
  <c r="R15" i="4"/>
  <c r="Q14" i="4"/>
  <c r="R14" i="4"/>
  <c r="Q7" i="4"/>
  <c r="R7" i="4"/>
  <c r="Q6" i="4"/>
  <c r="R6" i="4"/>
  <c r="Q5" i="4"/>
  <c r="R5" i="4"/>
  <c r="Q14" i="1"/>
  <c r="R14" i="1"/>
  <c r="F22" i="18"/>
  <c r="F20" i="18"/>
  <c r="F26" i="18"/>
  <c r="F32" i="18"/>
  <c r="F14" i="18"/>
  <c r="F36" i="18"/>
  <c r="F29" i="18"/>
  <c r="F17" i="18"/>
  <c r="F30" i="18"/>
  <c r="F19" i="18"/>
  <c r="F12" i="18"/>
  <c r="F34" i="18"/>
  <c r="F27" i="18"/>
  <c r="F11" i="18"/>
  <c r="D26" i="18"/>
  <c r="D30" i="18"/>
  <c r="D36" i="18"/>
  <c r="D27" i="18"/>
  <c r="D29" i="18"/>
  <c r="D22" i="18"/>
  <c r="D25" i="18"/>
  <c r="F16" i="18"/>
  <c r="F35" i="18"/>
  <c r="F31" i="18"/>
  <c r="F15" i="18"/>
  <c r="F37" i="18"/>
  <c r="F25" i="18"/>
  <c r="F21" i="18"/>
  <c r="F10" i="18"/>
  <c r="D35" i="18"/>
  <c r="D21" i="18"/>
  <c r="D37" i="18"/>
  <c r="D24" i="18"/>
  <c r="D31" i="18"/>
  <c r="D34" i="18"/>
  <c r="D32" i="18"/>
  <c r="F9" i="18"/>
  <c r="D20" i="18"/>
  <c r="D19" i="18"/>
  <c r="D17" i="18"/>
  <c r="D16" i="18"/>
  <c r="D15" i="18"/>
  <c r="D14" i="18"/>
  <c r="D12" i="18"/>
  <c r="D11" i="18"/>
  <c r="D10" i="18"/>
  <c r="D9" i="18"/>
  <c r="D4" i="18"/>
  <c r="F49" i="18"/>
  <c r="F7" i="18"/>
  <c r="F6" i="18"/>
  <c r="F5" i="18"/>
  <c r="F4" i="18"/>
  <c r="F48" i="18" s="1"/>
  <c r="D7" i="18"/>
  <c r="D6" i="18"/>
  <c r="D5" i="18"/>
  <c r="A2" i="12"/>
  <c r="A2" i="13"/>
  <c r="A2" i="14"/>
  <c r="A2" i="15"/>
  <c r="Q7" i="1"/>
  <c r="R7" i="1" s="1"/>
  <c r="Q6" i="1"/>
  <c r="R6" i="1"/>
  <c r="Q5" i="1"/>
  <c r="R5" i="1" s="1"/>
  <c r="N5" i="1" s="1"/>
  <c r="Q16" i="1"/>
  <c r="R16" i="1"/>
  <c r="Q15" i="1"/>
  <c r="R15" i="1" s="1"/>
  <c r="Q25" i="1"/>
  <c r="R25" i="1"/>
  <c r="Q24" i="1"/>
  <c r="R24" i="1" s="1"/>
  <c r="Q23" i="1"/>
  <c r="R23" i="1"/>
  <c r="Q34" i="1"/>
  <c r="R34" i="1" s="1"/>
  <c r="N34" i="1" s="1"/>
  <c r="Q33" i="1"/>
  <c r="R33" i="1"/>
  <c r="Q32" i="1"/>
  <c r="R32" i="1" s="1"/>
  <c r="R35" i="1" s="1"/>
  <c r="Q43" i="1"/>
  <c r="R43" i="1"/>
  <c r="Q42" i="1"/>
  <c r="R42" i="1" s="1"/>
  <c r="Q41" i="1"/>
  <c r="R41" i="1"/>
  <c r="Q52" i="1"/>
  <c r="R52" i="1" s="1"/>
  <c r="Q51" i="1"/>
  <c r="R51" i="1"/>
  <c r="Q50" i="1"/>
  <c r="R50" i="1" s="1"/>
  <c r="AJ8" i="2"/>
  <c r="AK8" i="2"/>
  <c r="AL8" i="2"/>
  <c r="AM8" i="2"/>
  <c r="AN8" i="2"/>
  <c r="AO8" i="2"/>
  <c r="AP8" i="2"/>
  <c r="AM11" i="2"/>
  <c r="AN11" i="2"/>
  <c r="AO11" i="2"/>
  <c r="AP11" i="2"/>
  <c r="AJ12" i="2"/>
  <c r="AK12" i="2"/>
  <c r="AL12" i="2"/>
  <c r="AM12" i="2"/>
  <c r="AN12" i="2"/>
  <c r="AO12" i="2"/>
  <c r="AP12" i="2"/>
  <c r="AJ13" i="2"/>
  <c r="AK13" i="2"/>
  <c r="AL13" i="2"/>
  <c r="AJ14" i="2"/>
  <c r="AK14" i="2"/>
  <c r="AL14" i="2"/>
  <c r="AM14" i="2"/>
  <c r="AN14" i="2"/>
  <c r="AO14" i="2"/>
  <c r="AP14" i="2"/>
  <c r="AP7" i="2"/>
  <c r="AO7" i="2"/>
  <c r="AN7" i="2"/>
  <c r="AM7" i="2"/>
  <c r="AL7" i="2"/>
  <c r="AK7" i="2"/>
  <c r="AJ7" i="2"/>
  <c r="AF9" i="2"/>
  <c r="AG9" i="2"/>
  <c r="AH9" i="2"/>
  <c r="AI9" i="2"/>
  <c r="AC11" i="2"/>
  <c r="AD11" i="2"/>
  <c r="AE11" i="2"/>
  <c r="AF11" i="2"/>
  <c r="AI11" i="2"/>
  <c r="AC12" i="2"/>
  <c r="AD12" i="2"/>
  <c r="AE12" i="2"/>
  <c r="AF12" i="2"/>
  <c r="AG12" i="2"/>
  <c r="AH12" i="2"/>
  <c r="AI12" i="2"/>
  <c r="AC13" i="2"/>
  <c r="AD13" i="2"/>
  <c r="AE13" i="2"/>
  <c r="AF13" i="2"/>
  <c r="AG13" i="2"/>
  <c r="AH13" i="2"/>
  <c r="AI13" i="2"/>
  <c r="AC14" i="2"/>
  <c r="AD14" i="2"/>
  <c r="AE14" i="2"/>
  <c r="AF14" i="2"/>
  <c r="AG14" i="2"/>
  <c r="AH14" i="2"/>
  <c r="AI14" i="2"/>
  <c r="AH7" i="2"/>
  <c r="AG7" i="2"/>
  <c r="AE7" i="2"/>
  <c r="AD7" i="2"/>
  <c r="AC7" i="2"/>
  <c r="V8" i="2"/>
  <c r="W8" i="2"/>
  <c r="X8" i="2"/>
  <c r="Y8" i="2"/>
  <c r="Z8" i="2"/>
  <c r="AA8" i="2"/>
  <c r="AB8" i="2"/>
  <c r="X9" i="2"/>
  <c r="Y9" i="2"/>
  <c r="Z9" i="2"/>
  <c r="W10" i="2"/>
  <c r="X11" i="2"/>
  <c r="Y11" i="2"/>
  <c r="Z11" i="2"/>
  <c r="AA11" i="2"/>
  <c r="AB11" i="2"/>
  <c r="V12" i="2"/>
  <c r="W12" i="2"/>
  <c r="X12" i="2"/>
  <c r="Y12" i="2"/>
  <c r="Z12" i="2"/>
  <c r="AA12" i="2"/>
  <c r="AB12" i="2"/>
  <c r="V13" i="2"/>
  <c r="W13" i="2"/>
  <c r="AA13" i="2"/>
  <c r="AB13" i="2"/>
  <c r="V14" i="2"/>
  <c r="W14" i="2"/>
  <c r="X14" i="2"/>
  <c r="Y14" i="2"/>
  <c r="Z14" i="2"/>
  <c r="AA14" i="2"/>
  <c r="AB14" i="2"/>
  <c r="Q9" i="2"/>
  <c r="O11" i="2"/>
  <c r="P11" i="2"/>
  <c r="Q11" i="2"/>
  <c r="R11" i="2"/>
  <c r="S11" i="2"/>
  <c r="T11" i="2"/>
  <c r="U11" i="2"/>
  <c r="O12" i="2"/>
  <c r="P12" i="2"/>
  <c r="Q12" i="2"/>
  <c r="R12" i="2"/>
  <c r="S12" i="2"/>
  <c r="T12" i="2"/>
  <c r="U12" i="2"/>
  <c r="O13" i="2"/>
  <c r="P13" i="2"/>
  <c r="Q13" i="2"/>
  <c r="R13" i="2"/>
  <c r="S13" i="2"/>
  <c r="T13" i="2"/>
  <c r="U13" i="2"/>
  <c r="O14" i="2"/>
  <c r="P14" i="2"/>
  <c r="Q14" i="2"/>
  <c r="R14" i="2"/>
  <c r="S14" i="2"/>
  <c r="T14" i="2"/>
  <c r="U14" i="2"/>
  <c r="M61" i="6"/>
  <c r="M60" i="6"/>
  <c r="M59" i="6"/>
  <c r="M52" i="6"/>
  <c r="M51" i="6"/>
  <c r="M50" i="6"/>
  <c r="M43" i="6"/>
  <c r="M42" i="6"/>
  <c r="M41" i="6"/>
  <c r="M34" i="6"/>
  <c r="M33" i="6"/>
  <c r="M32" i="6"/>
  <c r="M25" i="6"/>
  <c r="M24" i="6"/>
  <c r="M23" i="6"/>
  <c r="M16" i="6"/>
  <c r="M15" i="6"/>
  <c r="M14" i="6"/>
  <c r="M7" i="6"/>
  <c r="M6" i="6"/>
  <c r="M5" i="6"/>
  <c r="M61" i="5"/>
  <c r="M60" i="5"/>
  <c r="M59" i="5"/>
  <c r="M52" i="5"/>
  <c r="M51" i="5"/>
  <c r="M50" i="5"/>
  <c r="AH15" i="2"/>
  <c r="M43" i="5"/>
  <c r="M42" i="5"/>
  <c r="M41" i="5"/>
  <c r="AG15" i="2"/>
  <c r="M34" i="5"/>
  <c r="M33" i="5"/>
  <c r="M32" i="5"/>
  <c r="AF15" i="2"/>
  <c r="M25" i="5"/>
  <c r="M24" i="5"/>
  <c r="M23" i="5"/>
  <c r="AE15" i="2"/>
  <c r="M16" i="5"/>
  <c r="M15" i="5"/>
  <c r="M14" i="5"/>
  <c r="AD15" i="2"/>
  <c r="M7" i="5"/>
  <c r="M6" i="5"/>
  <c r="M5" i="5"/>
  <c r="AC15" i="2"/>
  <c r="B5" i="1"/>
  <c r="B59" i="6"/>
  <c r="B50" i="6"/>
  <c r="B41" i="6"/>
  <c r="B32" i="6"/>
  <c r="B23" i="6"/>
  <c r="B14" i="6"/>
  <c r="B5" i="6"/>
  <c r="B59" i="5"/>
  <c r="B50" i="5"/>
  <c r="B41" i="5"/>
  <c r="B32" i="5"/>
  <c r="B23" i="5"/>
  <c r="B14" i="5"/>
  <c r="B5" i="5"/>
  <c r="B59" i="4"/>
  <c r="B50" i="4"/>
  <c r="B41" i="4"/>
  <c r="B32" i="4"/>
  <c r="B23" i="4"/>
  <c r="B14" i="4"/>
  <c r="B5" i="4"/>
  <c r="B59" i="1"/>
  <c r="B50" i="1"/>
  <c r="B41" i="1"/>
  <c r="B32" i="1"/>
  <c r="B23" i="1"/>
  <c r="B14" i="1"/>
  <c r="K64" i="6"/>
  <c r="K62" i="6"/>
  <c r="I62" i="6"/>
  <c r="I64" i="6"/>
  <c r="G62" i="6"/>
  <c r="G64" i="6"/>
  <c r="E62" i="6"/>
  <c r="E64" i="6"/>
  <c r="C62" i="6"/>
  <c r="C64" i="6"/>
  <c r="B61" i="6"/>
  <c r="B60" i="6"/>
  <c r="K55" i="6"/>
  <c r="I55" i="6"/>
  <c r="K53" i="6"/>
  <c r="I53" i="6"/>
  <c r="G53" i="6"/>
  <c r="G55" i="6"/>
  <c r="E53" i="6"/>
  <c r="E55" i="6"/>
  <c r="C53" i="6"/>
  <c r="C55" i="6"/>
  <c r="B52" i="6"/>
  <c r="B51" i="6"/>
  <c r="K46" i="6"/>
  <c r="K44" i="6"/>
  <c r="I44" i="6"/>
  <c r="I46" i="6"/>
  <c r="G44" i="6"/>
  <c r="G46" i="6"/>
  <c r="E44" i="6"/>
  <c r="E46" i="6"/>
  <c r="C44" i="6"/>
  <c r="C46" i="6"/>
  <c r="B43" i="6"/>
  <c r="B42" i="6"/>
  <c r="K35" i="6"/>
  <c r="K37" i="6"/>
  <c r="I35" i="6"/>
  <c r="I37" i="6"/>
  <c r="G35" i="6"/>
  <c r="G37" i="6"/>
  <c r="E35" i="6"/>
  <c r="E37" i="6"/>
  <c r="C35" i="6"/>
  <c r="B34" i="6"/>
  <c r="B33" i="6"/>
  <c r="K28" i="6"/>
  <c r="I28" i="6"/>
  <c r="K26" i="6"/>
  <c r="I26" i="6"/>
  <c r="G26" i="6"/>
  <c r="G28" i="6"/>
  <c r="E26" i="6"/>
  <c r="E28" i="6" s="1"/>
  <c r="C26" i="6"/>
  <c r="B24" i="6"/>
  <c r="K19" i="6"/>
  <c r="K17" i="6"/>
  <c r="I17" i="6"/>
  <c r="I19" i="6"/>
  <c r="G17" i="6"/>
  <c r="G19" i="6" s="1"/>
  <c r="E17" i="6"/>
  <c r="E19" i="6"/>
  <c r="C17" i="6"/>
  <c r="B16" i="6"/>
  <c r="B15" i="6"/>
  <c r="K10" i="6"/>
  <c r="I10" i="6"/>
  <c r="K8" i="6"/>
  <c r="I8" i="6"/>
  <c r="G8" i="6"/>
  <c r="G10" i="6"/>
  <c r="E8" i="6"/>
  <c r="E10" i="6"/>
  <c r="C8" i="6"/>
  <c r="B7" i="6"/>
  <c r="B6" i="6"/>
  <c r="K62" i="5"/>
  <c r="K64" i="5"/>
  <c r="I62" i="5"/>
  <c r="I64" i="5"/>
  <c r="G62" i="5"/>
  <c r="G64" i="5"/>
  <c r="E62" i="5"/>
  <c r="E64" i="5"/>
  <c r="C62" i="5"/>
  <c r="B61" i="5"/>
  <c r="B60" i="5"/>
  <c r="K53" i="5"/>
  <c r="K55" i="5" s="1"/>
  <c r="I53" i="5"/>
  <c r="I55" i="5" s="1"/>
  <c r="G53" i="5"/>
  <c r="G55" i="5" s="1"/>
  <c r="E53" i="5"/>
  <c r="E55" i="5" s="1"/>
  <c r="C53" i="5"/>
  <c r="C55" i="5" s="1"/>
  <c r="B52" i="5"/>
  <c r="B51" i="5"/>
  <c r="K44" i="5"/>
  <c r="K46" i="5" s="1"/>
  <c r="I44" i="5"/>
  <c r="I46" i="5" s="1"/>
  <c r="G44" i="5"/>
  <c r="G46" i="5" s="1"/>
  <c r="E44" i="5"/>
  <c r="E46" i="5" s="1"/>
  <c r="C44" i="5"/>
  <c r="C46" i="5" s="1"/>
  <c r="B43" i="5"/>
  <c r="B42" i="5"/>
  <c r="K37" i="5"/>
  <c r="I37" i="5"/>
  <c r="K35" i="5"/>
  <c r="I35" i="5"/>
  <c r="G35" i="5"/>
  <c r="G37" i="5" s="1"/>
  <c r="E35" i="5"/>
  <c r="E37" i="5" s="1"/>
  <c r="C35" i="5"/>
  <c r="C37" i="5" s="1"/>
  <c r="B34" i="5"/>
  <c r="B33" i="5"/>
  <c r="K28" i="5"/>
  <c r="I28" i="5"/>
  <c r="K26" i="5"/>
  <c r="I26" i="5"/>
  <c r="G26" i="5"/>
  <c r="G28" i="5" s="1"/>
  <c r="E26" i="5"/>
  <c r="E28" i="5" s="1"/>
  <c r="C26" i="5"/>
  <c r="C28" i="5" s="1"/>
  <c r="B25" i="5"/>
  <c r="B24" i="5"/>
  <c r="K17" i="5"/>
  <c r="K19" i="5" s="1"/>
  <c r="I17" i="5"/>
  <c r="I19" i="5" s="1"/>
  <c r="G17" i="5"/>
  <c r="G19" i="5" s="1"/>
  <c r="E17" i="5"/>
  <c r="E19" i="5" s="1"/>
  <c r="C17" i="5"/>
  <c r="C19" i="5" s="1"/>
  <c r="B16" i="5"/>
  <c r="B15" i="5"/>
  <c r="K10" i="5"/>
  <c r="I10" i="5"/>
  <c r="K8" i="5"/>
  <c r="I8" i="5"/>
  <c r="G8" i="5"/>
  <c r="G10" i="5" s="1"/>
  <c r="E8" i="5"/>
  <c r="E10" i="5" s="1"/>
  <c r="C8" i="5"/>
  <c r="C10" i="5" s="1"/>
  <c r="B7" i="5"/>
  <c r="B6" i="5"/>
  <c r="K64" i="4"/>
  <c r="I64" i="4"/>
  <c r="K62" i="4"/>
  <c r="I62" i="4"/>
  <c r="G62" i="4"/>
  <c r="G64" i="4" s="1"/>
  <c r="E62" i="4"/>
  <c r="E64" i="4" s="1"/>
  <c r="C62" i="4"/>
  <c r="C64" i="4" s="1"/>
  <c r="M61" i="4"/>
  <c r="B61" i="4"/>
  <c r="M60" i="4"/>
  <c r="B60" i="4"/>
  <c r="M59" i="4"/>
  <c r="K53" i="4"/>
  <c r="K55" i="4" s="1"/>
  <c r="I53" i="4"/>
  <c r="I55" i="4" s="1"/>
  <c r="G53" i="4"/>
  <c r="G55" i="4" s="1"/>
  <c r="E53" i="4"/>
  <c r="E55" i="4"/>
  <c r="C53" i="4"/>
  <c r="M52" i="4"/>
  <c r="B52" i="4"/>
  <c r="M51" i="4"/>
  <c r="B51" i="4"/>
  <c r="M50" i="4"/>
  <c r="K46" i="4"/>
  <c r="K44" i="4"/>
  <c r="I44" i="4"/>
  <c r="I46" i="4"/>
  <c r="G44" i="4"/>
  <c r="G46" i="4"/>
  <c r="E44" i="4"/>
  <c r="E46" i="4"/>
  <c r="C44" i="4"/>
  <c r="C46" i="4"/>
  <c r="M43" i="4"/>
  <c r="B43" i="4"/>
  <c r="M42" i="4"/>
  <c r="B42" i="4"/>
  <c r="M41" i="4"/>
  <c r="G37" i="4"/>
  <c r="K35" i="4"/>
  <c r="K37" i="4"/>
  <c r="I35" i="4"/>
  <c r="I37" i="4"/>
  <c r="G35" i="4"/>
  <c r="E35" i="4"/>
  <c r="E37" i="4" s="1"/>
  <c r="C35" i="4"/>
  <c r="C37" i="4" s="1"/>
  <c r="M34" i="4"/>
  <c r="B34" i="4"/>
  <c r="M33" i="4"/>
  <c r="B33" i="4"/>
  <c r="M32" i="4"/>
  <c r="K26" i="4"/>
  <c r="K28" i="4" s="1"/>
  <c r="I26" i="4"/>
  <c r="I28" i="4" s="1"/>
  <c r="G26" i="4"/>
  <c r="G28" i="4"/>
  <c r="E26" i="4"/>
  <c r="E28" i="4"/>
  <c r="C26" i="4"/>
  <c r="M25" i="4"/>
  <c r="B25" i="4"/>
  <c r="M24" i="4"/>
  <c r="B24" i="4"/>
  <c r="M23" i="4"/>
  <c r="K19" i="4"/>
  <c r="K17" i="4"/>
  <c r="I17" i="4"/>
  <c r="I19" i="4"/>
  <c r="G17" i="4"/>
  <c r="G19" i="4"/>
  <c r="E17" i="4"/>
  <c r="E19" i="4"/>
  <c r="C17" i="4"/>
  <c r="C19" i="4"/>
  <c r="M16" i="4"/>
  <c r="B16" i="4"/>
  <c r="M15" i="4"/>
  <c r="B15" i="4"/>
  <c r="M14" i="4"/>
  <c r="K10" i="4"/>
  <c r="I10" i="4"/>
  <c r="K8" i="4"/>
  <c r="I8" i="4"/>
  <c r="G8" i="4"/>
  <c r="G10" i="4" s="1"/>
  <c r="E8" i="4"/>
  <c r="E10" i="4" s="1"/>
  <c r="C8" i="4"/>
  <c r="M7" i="4"/>
  <c r="B7" i="4"/>
  <c r="M6" i="4"/>
  <c r="B6" i="4"/>
  <c r="M5" i="4"/>
  <c r="K64" i="1"/>
  <c r="K8" i="1"/>
  <c r="K10" i="1" s="1"/>
  <c r="I8" i="1"/>
  <c r="I10" i="1" s="1"/>
  <c r="G8" i="1"/>
  <c r="G10" i="1"/>
  <c r="E8" i="1"/>
  <c r="E10" i="1" s="1"/>
  <c r="C8" i="1"/>
  <c r="C10" i="1" s="1"/>
  <c r="O10" i="1" s="1"/>
  <c r="K62" i="1"/>
  <c r="I62" i="1"/>
  <c r="I64" i="1"/>
  <c r="G62" i="1"/>
  <c r="G64" i="1"/>
  <c r="E62" i="1"/>
  <c r="E64" i="1"/>
  <c r="C62" i="1"/>
  <c r="C64" i="1"/>
  <c r="Q61" i="1"/>
  <c r="R61" i="1"/>
  <c r="M61" i="1"/>
  <c r="B61" i="1"/>
  <c r="Q60" i="1"/>
  <c r="R60" i="1"/>
  <c r="N60" i="1" s="1"/>
  <c r="M60" i="1"/>
  <c r="B60" i="1"/>
  <c r="Q59" i="1"/>
  <c r="R59" i="1" s="1"/>
  <c r="M59" i="1"/>
  <c r="K53" i="1"/>
  <c r="K55" i="1"/>
  <c r="I53" i="1"/>
  <c r="I55" i="1"/>
  <c r="G53" i="1"/>
  <c r="G55" i="1"/>
  <c r="E53" i="1"/>
  <c r="E55" i="1"/>
  <c r="C53" i="1"/>
  <c r="C55" i="1"/>
  <c r="M52" i="1"/>
  <c r="B52" i="1"/>
  <c r="M51" i="1"/>
  <c r="B51" i="1"/>
  <c r="M50" i="1"/>
  <c r="K44" i="1"/>
  <c r="K46" i="1"/>
  <c r="I44" i="1"/>
  <c r="I46" i="1"/>
  <c r="G44" i="1"/>
  <c r="G46" i="1"/>
  <c r="E44" i="1"/>
  <c r="Q44" i="1" s="1"/>
  <c r="P41" i="1" s="1"/>
  <c r="S10" i="2" s="1"/>
  <c r="E46" i="1"/>
  <c r="C44" i="1"/>
  <c r="M43" i="1"/>
  <c r="B43" i="1"/>
  <c r="M42" i="1"/>
  <c r="B42" i="1"/>
  <c r="M41" i="1"/>
  <c r="K35" i="1"/>
  <c r="K37" i="1"/>
  <c r="I35" i="1"/>
  <c r="I37" i="1"/>
  <c r="G35" i="1"/>
  <c r="G37" i="1" s="1"/>
  <c r="E35" i="1"/>
  <c r="E37" i="1"/>
  <c r="C35" i="1"/>
  <c r="C37" i="1" s="1"/>
  <c r="O37" i="1" s="1"/>
  <c r="M37" i="1" s="1"/>
  <c r="M34" i="1"/>
  <c r="B34" i="1"/>
  <c r="M33" i="1"/>
  <c r="B33" i="1"/>
  <c r="M32" i="1"/>
  <c r="K26" i="1"/>
  <c r="K28" i="1"/>
  <c r="I26" i="1"/>
  <c r="I28" i="1"/>
  <c r="G26" i="1"/>
  <c r="G28" i="1"/>
  <c r="E26" i="1"/>
  <c r="E28" i="1" s="1"/>
  <c r="C26" i="1"/>
  <c r="M25" i="1"/>
  <c r="N25" i="1" s="1"/>
  <c r="B25" i="1"/>
  <c r="M24" i="1"/>
  <c r="B24" i="1"/>
  <c r="M23" i="1"/>
  <c r="K17" i="1"/>
  <c r="K19" i="1"/>
  <c r="E17" i="1"/>
  <c r="E19" i="1" s="1"/>
  <c r="C17" i="1"/>
  <c r="M16" i="1"/>
  <c r="B16" i="1"/>
  <c r="M15" i="1"/>
  <c r="B15" i="1"/>
  <c r="M14" i="1"/>
  <c r="M6" i="1"/>
  <c r="N6" i="1" s="1"/>
  <c r="O9" i="2"/>
  <c r="M7" i="1"/>
  <c r="M5" i="1"/>
  <c r="M52" i="18"/>
  <c r="K52" i="18"/>
  <c r="N52" i="18"/>
  <c r="M51" i="18"/>
  <c r="K51" i="18"/>
  <c r="N51" i="18"/>
  <c r="M50" i="18"/>
  <c r="N50" i="18" s="1"/>
  <c r="K50" i="18"/>
  <c r="M49" i="18"/>
  <c r="N49" i="18"/>
  <c r="K49" i="18"/>
  <c r="M48" i="18"/>
  <c r="K48" i="18"/>
  <c r="N48" i="18"/>
  <c r="M47" i="18"/>
  <c r="K47" i="18"/>
  <c r="N47" i="18" s="1"/>
  <c r="M46" i="18"/>
  <c r="N46" i="18" s="1"/>
  <c r="K46" i="18"/>
  <c r="M45" i="18"/>
  <c r="K45" i="18"/>
  <c r="N45" i="18" s="1"/>
  <c r="J37" i="18"/>
  <c r="H37" i="18"/>
  <c r="J36" i="18"/>
  <c r="H36" i="18"/>
  <c r="J35" i="18"/>
  <c r="H35" i="18"/>
  <c r="J34" i="18"/>
  <c r="H34" i="18"/>
  <c r="J32" i="18"/>
  <c r="H32" i="18"/>
  <c r="J31" i="18"/>
  <c r="H31" i="18"/>
  <c r="J30" i="18"/>
  <c r="H30" i="18"/>
  <c r="J29" i="18"/>
  <c r="H29" i="18"/>
  <c r="J27" i="18"/>
  <c r="H27" i="18"/>
  <c r="J26" i="18"/>
  <c r="H26" i="18"/>
  <c r="H47" i="18" s="1"/>
  <c r="J25" i="18"/>
  <c r="H25" i="18"/>
  <c r="J24" i="18"/>
  <c r="H24" i="18"/>
  <c r="F24" i="18"/>
  <c r="J22" i="18"/>
  <c r="H22" i="18"/>
  <c r="J21" i="18"/>
  <c r="H21" i="18"/>
  <c r="J20" i="18"/>
  <c r="H20" i="18"/>
  <c r="J19" i="18"/>
  <c r="H19" i="18"/>
  <c r="J17" i="18"/>
  <c r="H17" i="18"/>
  <c r="J16" i="18"/>
  <c r="H16" i="18"/>
  <c r="J15" i="18"/>
  <c r="H15" i="18"/>
  <c r="J14" i="18"/>
  <c r="H14" i="18"/>
  <c r="J12" i="18"/>
  <c r="H12" i="18"/>
  <c r="J11" i="18"/>
  <c r="H11" i="18"/>
  <c r="H51" i="18" s="1"/>
  <c r="J10" i="18"/>
  <c r="H10" i="18"/>
  <c r="J9" i="18"/>
  <c r="H9" i="18"/>
  <c r="J7" i="18"/>
  <c r="H50" i="18"/>
  <c r="H7" i="18"/>
  <c r="J50" i="18" s="1"/>
  <c r="F50" i="18"/>
  <c r="F47" i="18"/>
  <c r="J6" i="18"/>
  <c r="H52" i="18" s="1"/>
  <c r="H6" i="18"/>
  <c r="J52" i="18"/>
  <c r="F52" i="18"/>
  <c r="F45" i="18"/>
  <c r="J5" i="18"/>
  <c r="H5" i="18"/>
  <c r="H46" i="18" s="1"/>
  <c r="F51" i="18"/>
  <c r="F46" i="18"/>
  <c r="J4" i="18"/>
  <c r="H48" i="18" s="1"/>
  <c r="H4" i="18"/>
  <c r="H49" i="18" s="1"/>
  <c r="M50" i="12"/>
  <c r="M50" i="13"/>
  <c r="J38" i="15"/>
  <c r="H38" i="15"/>
  <c r="J37" i="15"/>
  <c r="H37" i="15"/>
  <c r="J36" i="15"/>
  <c r="H36" i="15"/>
  <c r="J35" i="15"/>
  <c r="H35" i="15"/>
  <c r="J33" i="15"/>
  <c r="H33" i="15"/>
  <c r="J32" i="15"/>
  <c r="H32" i="15"/>
  <c r="J31" i="15"/>
  <c r="H31" i="15"/>
  <c r="J30" i="15"/>
  <c r="H30" i="15"/>
  <c r="J28" i="15"/>
  <c r="H28" i="15"/>
  <c r="J27" i="15"/>
  <c r="H27" i="15"/>
  <c r="J26" i="15"/>
  <c r="H26" i="15"/>
  <c r="J25" i="15"/>
  <c r="H25" i="15"/>
  <c r="J23" i="15"/>
  <c r="H23" i="15"/>
  <c r="J22" i="15"/>
  <c r="H22" i="15"/>
  <c r="J21" i="15"/>
  <c r="H21" i="15"/>
  <c r="J20" i="15"/>
  <c r="H20" i="15"/>
  <c r="J18" i="15"/>
  <c r="H18" i="15"/>
  <c r="J17" i="15"/>
  <c r="H17" i="15"/>
  <c r="J16" i="15"/>
  <c r="H16" i="15"/>
  <c r="J15" i="15"/>
  <c r="H15" i="15"/>
  <c r="J13" i="15"/>
  <c r="H13" i="15"/>
  <c r="J12" i="15"/>
  <c r="H12" i="15"/>
  <c r="J11" i="15"/>
  <c r="H11" i="15"/>
  <c r="J10" i="15"/>
  <c r="H10" i="15"/>
  <c r="J8" i="15"/>
  <c r="H8" i="15"/>
  <c r="J7" i="15"/>
  <c r="H7" i="15"/>
  <c r="J6" i="15"/>
  <c r="H6" i="15"/>
  <c r="J5" i="15"/>
  <c r="H5" i="15"/>
  <c r="J38" i="14"/>
  <c r="H38" i="14"/>
  <c r="J37" i="14"/>
  <c r="H37" i="14"/>
  <c r="J36" i="14"/>
  <c r="H36" i="14"/>
  <c r="J35" i="14"/>
  <c r="H35" i="14"/>
  <c r="J33" i="14"/>
  <c r="H33" i="14"/>
  <c r="J32" i="14"/>
  <c r="H32" i="14"/>
  <c r="J31" i="14"/>
  <c r="H31" i="14"/>
  <c r="J30" i="14"/>
  <c r="H30" i="14"/>
  <c r="J28" i="14"/>
  <c r="H28" i="14"/>
  <c r="J27" i="14"/>
  <c r="H27" i="14"/>
  <c r="J26" i="14"/>
  <c r="H26" i="14"/>
  <c r="J25" i="14"/>
  <c r="H25" i="14"/>
  <c r="J23" i="14"/>
  <c r="H23" i="14"/>
  <c r="J22" i="14"/>
  <c r="H22" i="14"/>
  <c r="J21" i="14"/>
  <c r="H21" i="14"/>
  <c r="J20" i="14"/>
  <c r="H20" i="14"/>
  <c r="J18" i="14"/>
  <c r="H18" i="14"/>
  <c r="J17" i="14"/>
  <c r="H17" i="14"/>
  <c r="J16" i="14"/>
  <c r="H16" i="14"/>
  <c r="J15" i="14"/>
  <c r="H15" i="14"/>
  <c r="J13" i="14"/>
  <c r="H13" i="14"/>
  <c r="J12" i="14"/>
  <c r="H12" i="14"/>
  <c r="J11" i="14"/>
  <c r="H11" i="14"/>
  <c r="J10" i="14"/>
  <c r="H10" i="14"/>
  <c r="J8" i="14"/>
  <c r="H8" i="14"/>
  <c r="J7" i="14"/>
  <c r="H7" i="14"/>
  <c r="J6" i="14"/>
  <c r="H6" i="14"/>
  <c r="J5" i="14"/>
  <c r="H5" i="14"/>
  <c r="D5" i="12"/>
  <c r="F46" i="12" s="1"/>
  <c r="J38" i="13"/>
  <c r="H38" i="13"/>
  <c r="J37" i="13"/>
  <c r="H37" i="13"/>
  <c r="J36" i="13"/>
  <c r="H36" i="13"/>
  <c r="J35" i="13"/>
  <c r="H35" i="13"/>
  <c r="J33" i="13"/>
  <c r="H33" i="13"/>
  <c r="J32" i="13"/>
  <c r="H32" i="13"/>
  <c r="J31" i="13"/>
  <c r="H31" i="13"/>
  <c r="J30" i="13"/>
  <c r="H30" i="13"/>
  <c r="J28" i="13"/>
  <c r="H28" i="13"/>
  <c r="J27" i="13"/>
  <c r="H27" i="13"/>
  <c r="J26" i="13"/>
  <c r="H26" i="13"/>
  <c r="J25" i="13"/>
  <c r="H25" i="13"/>
  <c r="J23" i="13"/>
  <c r="H23" i="13"/>
  <c r="J22" i="13"/>
  <c r="H22" i="13"/>
  <c r="J21" i="13"/>
  <c r="H21" i="13"/>
  <c r="J20" i="13"/>
  <c r="H20" i="13"/>
  <c r="J18" i="13"/>
  <c r="H18" i="13"/>
  <c r="J17" i="13"/>
  <c r="H17" i="13"/>
  <c r="J16" i="13"/>
  <c r="H16" i="13"/>
  <c r="J15" i="13"/>
  <c r="H15" i="13"/>
  <c r="J13" i="13"/>
  <c r="H13" i="13"/>
  <c r="J12" i="13"/>
  <c r="H12" i="13"/>
  <c r="J11" i="13"/>
  <c r="H11" i="13"/>
  <c r="J10" i="13"/>
  <c r="H10" i="13"/>
  <c r="J8" i="13"/>
  <c r="H8" i="13"/>
  <c r="J7" i="13"/>
  <c r="H7" i="13"/>
  <c r="J6" i="13"/>
  <c r="H6" i="13"/>
  <c r="J5" i="13"/>
  <c r="H5" i="13"/>
  <c r="M49" i="12"/>
  <c r="K49" i="12"/>
  <c r="N49" i="12" s="1"/>
  <c r="K50" i="12"/>
  <c r="M45" i="12"/>
  <c r="M43" i="13" s="1"/>
  <c r="M43" i="14" s="1"/>
  <c r="K45" i="12"/>
  <c r="M46" i="12"/>
  <c r="M48" i="13"/>
  <c r="M50" i="14"/>
  <c r="M48" i="15" s="1"/>
  <c r="K46" i="12"/>
  <c r="K48" i="13"/>
  <c r="N48" i="13" s="1"/>
  <c r="M48" i="12"/>
  <c r="K48" i="12"/>
  <c r="K49" i="13" s="1"/>
  <c r="M44" i="12"/>
  <c r="K44" i="12"/>
  <c r="K45" i="13" s="1"/>
  <c r="M47" i="12"/>
  <c r="M46" i="13"/>
  <c r="M45" i="14"/>
  <c r="K47" i="12"/>
  <c r="K47" i="13" s="1"/>
  <c r="K46" i="13"/>
  <c r="K45" i="14" s="1"/>
  <c r="F10" i="12"/>
  <c r="F38" i="12"/>
  <c r="F37" i="12"/>
  <c r="F36" i="12"/>
  <c r="F35" i="12"/>
  <c r="F33" i="12"/>
  <c r="F32" i="12"/>
  <c r="F31" i="12"/>
  <c r="F30" i="12"/>
  <c r="F28" i="12"/>
  <c r="F27" i="12"/>
  <c r="F26" i="12"/>
  <c r="F25" i="12"/>
  <c r="F23" i="12"/>
  <c r="F22" i="12"/>
  <c r="F21" i="12"/>
  <c r="F20" i="12"/>
  <c r="F18" i="12"/>
  <c r="F17" i="12"/>
  <c r="F16" i="12"/>
  <c r="F15" i="12"/>
  <c r="F13" i="12"/>
  <c r="F12" i="12"/>
  <c r="F11" i="12"/>
  <c r="M43" i="12"/>
  <c r="M45" i="13"/>
  <c r="K43" i="12"/>
  <c r="K44" i="13" s="1"/>
  <c r="B51" i="17"/>
  <c r="B50" i="17"/>
  <c r="B49" i="17"/>
  <c r="B48" i="17"/>
  <c r="D23" i="17"/>
  <c r="F23" i="17"/>
  <c r="D24" i="17"/>
  <c r="F24" i="17"/>
  <c r="F8" i="17"/>
  <c r="F9" i="17"/>
  <c r="D8" i="17"/>
  <c r="D9" i="17"/>
  <c r="G3" i="8"/>
  <c r="G10" i="8"/>
  <c r="G7" i="8"/>
  <c r="G6" i="8"/>
  <c r="G5" i="8"/>
  <c r="G4" i="8"/>
  <c r="F7" i="12"/>
  <c r="F49" i="12" s="1"/>
  <c r="F6" i="12"/>
  <c r="F50" i="12"/>
  <c r="F8" i="12"/>
  <c r="F45" i="12" s="1"/>
  <c r="F5" i="12"/>
  <c r="F48" i="12"/>
  <c r="D8" i="12"/>
  <c r="F44" i="12" s="1"/>
  <c r="D6" i="12"/>
  <c r="F47" i="12"/>
  <c r="D7" i="12"/>
  <c r="F43" i="12" s="1"/>
  <c r="C6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C18" i="9"/>
  <c r="C17" i="9"/>
  <c r="C16" i="9"/>
  <c r="C15" i="9"/>
  <c r="C14" i="9"/>
  <c r="C13" i="9"/>
  <c r="C12" i="9"/>
  <c r="C11" i="9"/>
  <c r="C10" i="9"/>
  <c r="C9" i="9"/>
  <c r="C8" i="9"/>
  <c r="C7" i="9"/>
  <c r="C5" i="9"/>
  <c r="G8" i="8"/>
  <c r="G9" i="8"/>
  <c r="J5" i="12"/>
  <c r="J46" i="12" s="1"/>
  <c r="H10" i="12"/>
  <c r="H17" i="12"/>
  <c r="H23" i="12"/>
  <c r="J26" i="12"/>
  <c r="J33" i="12"/>
  <c r="H36" i="12"/>
  <c r="H5" i="12"/>
  <c r="J10" i="12"/>
  <c r="J44" i="12" s="1"/>
  <c r="J17" i="12"/>
  <c r="J23" i="12"/>
  <c r="H26" i="12"/>
  <c r="H33" i="12"/>
  <c r="J36" i="12"/>
  <c r="J8" i="12"/>
  <c r="H18" i="12"/>
  <c r="H21" i="12"/>
  <c r="J27" i="12"/>
  <c r="H30" i="12"/>
  <c r="H37" i="12"/>
  <c r="H8" i="12"/>
  <c r="J45" i="12" s="1"/>
  <c r="J43" i="13" s="1"/>
  <c r="J43" i="14" s="1"/>
  <c r="J18" i="12"/>
  <c r="J21" i="12"/>
  <c r="H27" i="12"/>
  <c r="J30" i="12"/>
  <c r="J37" i="12"/>
  <c r="J13" i="12"/>
  <c r="H16" i="12"/>
  <c r="J22" i="12"/>
  <c r="H25" i="12"/>
  <c r="H32" i="12"/>
  <c r="H13" i="12"/>
  <c r="J16" i="12"/>
  <c r="H45" i="12" s="1"/>
  <c r="H22" i="12"/>
  <c r="J25" i="12"/>
  <c r="J32" i="12"/>
  <c r="H6" i="12"/>
  <c r="J50" i="12" s="1"/>
  <c r="J12" i="12"/>
  <c r="H43" i="12" s="1"/>
  <c r="H15" i="12"/>
  <c r="J38" i="12"/>
  <c r="J6" i="12"/>
  <c r="J47" i="12" s="1"/>
  <c r="H12" i="12"/>
  <c r="J15" i="12"/>
  <c r="H38" i="12"/>
  <c r="H11" i="12"/>
  <c r="J28" i="12"/>
  <c r="J31" i="12"/>
  <c r="J11" i="12"/>
  <c r="H28" i="12"/>
  <c r="H31" i="12"/>
  <c r="H20" i="12"/>
  <c r="J35" i="12"/>
  <c r="J20" i="12"/>
  <c r="H35" i="12"/>
  <c r="H7" i="12"/>
  <c r="J7" i="12"/>
  <c r="N15" i="2"/>
  <c r="D4" i="17"/>
  <c r="F4" i="17"/>
  <c r="D5" i="17"/>
  <c r="F5" i="17"/>
  <c r="D6" i="17"/>
  <c r="F6" i="17"/>
  <c r="D7" i="17"/>
  <c r="F7" i="17"/>
  <c r="D19" i="17"/>
  <c r="F19" i="17"/>
  <c r="D20" i="17"/>
  <c r="F20" i="17"/>
  <c r="D21" i="17"/>
  <c r="F21" i="17"/>
  <c r="D22" i="17"/>
  <c r="F22" i="17"/>
  <c r="A34" i="17"/>
  <c r="C34" i="17"/>
  <c r="D34" i="17"/>
  <c r="F34" i="17"/>
  <c r="A35" i="17"/>
  <c r="C35" i="17"/>
  <c r="D35" i="17"/>
  <c r="F35" i="17"/>
  <c r="A39" i="17"/>
  <c r="C39" i="17"/>
  <c r="D39" i="17"/>
  <c r="B44" i="17" s="1"/>
  <c r="F39" i="17"/>
  <c r="A40" i="17"/>
  <c r="C40" i="17"/>
  <c r="D40" i="17"/>
  <c r="F40" i="17"/>
  <c r="B46" i="17"/>
  <c r="B6" i="1"/>
  <c r="B7" i="1"/>
  <c r="C7" i="2" s="1"/>
  <c r="D10" i="12"/>
  <c r="D11" i="12"/>
  <c r="D12" i="12"/>
  <c r="D13" i="12"/>
  <c r="D15" i="12"/>
  <c r="D16" i="12"/>
  <c r="D17" i="12"/>
  <c r="D18" i="12"/>
  <c r="D20" i="12"/>
  <c r="D21" i="12"/>
  <c r="D22" i="12"/>
  <c r="D23" i="12"/>
  <c r="D25" i="12"/>
  <c r="D26" i="12"/>
  <c r="D27" i="12"/>
  <c r="D28" i="12"/>
  <c r="D30" i="12"/>
  <c r="D31" i="12"/>
  <c r="D32" i="12"/>
  <c r="D33" i="12"/>
  <c r="D35" i="12"/>
  <c r="D36" i="12"/>
  <c r="D37" i="12"/>
  <c r="D38" i="12"/>
  <c r="A1" i="10"/>
  <c r="C46" i="1"/>
  <c r="H45" i="18"/>
  <c r="J45" i="18"/>
  <c r="J46" i="18"/>
  <c r="J47" i="18"/>
  <c r="J48" i="18"/>
  <c r="V11" i="2"/>
  <c r="C28" i="6"/>
  <c r="C19" i="1"/>
  <c r="Q17" i="5"/>
  <c r="M49" i="13"/>
  <c r="B47" i="17"/>
  <c r="B45" i="17"/>
  <c r="U9" i="2"/>
  <c r="T9" i="2"/>
  <c r="S7" i="2"/>
  <c r="R9" i="2"/>
  <c r="Q15" i="2"/>
  <c r="P9" i="2"/>
  <c r="K9" i="2" s="1"/>
  <c r="N44" i="12"/>
  <c r="M47" i="13"/>
  <c r="M47" i="14" s="1"/>
  <c r="K50" i="13"/>
  <c r="K50" i="14" s="1"/>
  <c r="K48" i="15" s="1"/>
  <c r="N47" i="12"/>
  <c r="N46" i="12"/>
  <c r="J43" i="12"/>
  <c r="J48" i="12"/>
  <c r="M44" i="14"/>
  <c r="N48" i="12"/>
  <c r="M44" i="13"/>
  <c r="F17" i="13"/>
  <c r="D33" i="13"/>
  <c r="F36" i="13"/>
  <c r="D18" i="13"/>
  <c r="D20" i="13"/>
  <c r="D11" i="13"/>
  <c r="F38" i="13"/>
  <c r="F8" i="13"/>
  <c r="F49" i="13" s="1"/>
  <c r="D36" i="13"/>
  <c r="D13" i="13"/>
  <c r="D22" i="13"/>
  <c r="F11" i="13"/>
  <c r="F22" i="13"/>
  <c r="D15" i="13"/>
  <c r="D28" i="13"/>
  <c r="D37" i="13"/>
  <c r="N61" i="1"/>
  <c r="O64" i="1"/>
  <c r="M64" i="1" s="1"/>
  <c r="O62" i="1"/>
  <c r="N51" i="1"/>
  <c r="Q53" i="1"/>
  <c r="P52" i="1" s="1"/>
  <c r="T8" i="2" s="1"/>
  <c r="O55" i="1"/>
  <c r="M55" i="1" s="1"/>
  <c r="R53" i="1"/>
  <c r="O53" i="1"/>
  <c r="N43" i="1"/>
  <c r="N42" i="1"/>
  <c r="P43" i="1"/>
  <c r="S8" i="2" s="1"/>
  <c r="O46" i="1"/>
  <c r="M46" i="1" s="1"/>
  <c r="O44" i="1"/>
  <c r="R44" i="1"/>
  <c r="N41" i="1"/>
  <c r="N33" i="1"/>
  <c r="N32" i="1"/>
  <c r="Q35" i="1"/>
  <c r="P34" i="1" s="1"/>
  <c r="R8" i="2" s="1"/>
  <c r="O35" i="1"/>
  <c r="N24" i="1"/>
  <c r="N23" i="1"/>
  <c r="R26" i="1"/>
  <c r="C28" i="1"/>
  <c r="O28" i="1" s="1"/>
  <c r="M28" i="1" s="1"/>
  <c r="O26" i="1"/>
  <c r="N16" i="1"/>
  <c r="N15" i="1"/>
  <c r="O19" i="1"/>
  <c r="M19" i="1" s="1"/>
  <c r="R17" i="1"/>
  <c r="N14" i="1"/>
  <c r="K13" i="2"/>
  <c r="K12" i="2"/>
  <c r="K14" i="2"/>
  <c r="K11" i="2"/>
  <c r="N7" i="1"/>
  <c r="O8" i="1"/>
  <c r="M10" i="1"/>
  <c r="R8" i="1"/>
  <c r="D12" i="2"/>
  <c r="D12" i="14"/>
  <c r="P50" i="1"/>
  <c r="T10" i="2"/>
  <c r="P53" i="1"/>
  <c r="B13" i="7"/>
  <c r="P42" i="1"/>
  <c r="S9" i="2"/>
  <c r="P44" i="1"/>
  <c r="B12" i="7" s="1"/>
  <c r="P32" i="1"/>
  <c r="R10" i="2" s="1"/>
  <c r="P33" i="1"/>
  <c r="R7" i="2" s="1"/>
  <c r="P35" i="1"/>
  <c r="B11" i="7" s="1"/>
  <c r="M49" i="14"/>
  <c r="M49" i="15" s="1"/>
  <c r="D21" i="14"/>
  <c r="F6" i="14"/>
  <c r="F49" i="14" s="1"/>
  <c r="F33" i="15" s="1"/>
  <c r="K46" i="14"/>
  <c r="M43" i="15"/>
  <c r="K49" i="14"/>
  <c r="K49" i="15"/>
  <c r="M48" i="14"/>
  <c r="M50" i="15"/>
  <c r="M46" i="14"/>
  <c r="M44" i="15"/>
  <c r="J47" i="13"/>
  <c r="N46" i="13"/>
  <c r="J48" i="13"/>
  <c r="J48" i="14" s="1"/>
  <c r="J49" i="13"/>
  <c r="J49" i="14" s="1"/>
  <c r="J49" i="15" s="1"/>
  <c r="N50" i="13"/>
  <c r="N49" i="13"/>
  <c r="N44" i="13"/>
  <c r="J44" i="13"/>
  <c r="J46" i="13"/>
  <c r="N61" i="4"/>
  <c r="N60" i="4"/>
  <c r="Q62" i="4"/>
  <c r="P59" i="4"/>
  <c r="AB10" i="2" s="1"/>
  <c r="O62" i="4"/>
  <c r="P62" i="4" s="1"/>
  <c r="O64" i="4"/>
  <c r="M64" i="4"/>
  <c r="N59" i="4"/>
  <c r="R62" i="4"/>
  <c r="N52" i="4"/>
  <c r="N51" i="4"/>
  <c r="O53" i="4"/>
  <c r="R53" i="4"/>
  <c r="N50" i="4"/>
  <c r="C55" i="4"/>
  <c r="O55" i="4" s="1"/>
  <c r="M55" i="4"/>
  <c r="Q53" i="4"/>
  <c r="P51" i="4"/>
  <c r="AA9" i="2" s="1"/>
  <c r="N43" i="4"/>
  <c r="N42" i="4"/>
  <c r="O46" i="4"/>
  <c r="M46" i="4" s="1"/>
  <c r="R44" i="4"/>
  <c r="N41" i="4"/>
  <c r="O44" i="4"/>
  <c r="P44" i="4" s="1"/>
  <c r="C12" i="7" s="1"/>
  <c r="Q44" i="4"/>
  <c r="N34" i="4"/>
  <c r="N33" i="4"/>
  <c r="O35" i="4"/>
  <c r="P35" i="4" s="1"/>
  <c r="O37" i="4"/>
  <c r="M37" i="4"/>
  <c r="Q35" i="4"/>
  <c r="R35" i="4"/>
  <c r="N32" i="4"/>
  <c r="N25" i="4"/>
  <c r="N24" i="4"/>
  <c r="Q26" i="4"/>
  <c r="P26" i="4" s="1"/>
  <c r="C10" i="7" s="1"/>
  <c r="O26" i="4"/>
  <c r="C28" i="4"/>
  <c r="O28" i="4" s="1"/>
  <c r="M28" i="4"/>
  <c r="R26" i="4"/>
  <c r="N23" i="4"/>
  <c r="C9" i="2"/>
  <c r="N16" i="4"/>
  <c r="N15" i="4"/>
  <c r="Q17" i="4"/>
  <c r="O17" i="4"/>
  <c r="O19" i="4"/>
  <c r="M19" i="4" s="1"/>
  <c r="R17" i="4"/>
  <c r="N14" i="4"/>
  <c r="L12" i="2"/>
  <c r="L14" i="2"/>
  <c r="L8" i="2"/>
  <c r="N7" i="4"/>
  <c r="N6" i="4"/>
  <c r="O8" i="4"/>
  <c r="R8" i="4"/>
  <c r="N5" i="4"/>
  <c r="D14" i="2"/>
  <c r="D12" i="15"/>
  <c r="F15" i="15"/>
  <c r="P61" i="4"/>
  <c r="AB7" i="2"/>
  <c r="P60" i="4"/>
  <c r="AB9" i="2"/>
  <c r="C14" i="7"/>
  <c r="P52" i="4"/>
  <c r="AA7" i="2"/>
  <c r="P53" i="4"/>
  <c r="C13" i="7"/>
  <c r="P50" i="4"/>
  <c r="AA10" i="2"/>
  <c r="P41" i="4"/>
  <c r="Z10" i="2"/>
  <c r="P43" i="4"/>
  <c r="Z7" i="2"/>
  <c r="P42" i="4"/>
  <c r="Z13" i="2"/>
  <c r="P33" i="4"/>
  <c r="Y13" i="2"/>
  <c r="P34" i="4"/>
  <c r="Y7" i="2"/>
  <c r="C11" i="7"/>
  <c r="P32" i="4"/>
  <c r="Y10" i="2"/>
  <c r="P16" i="4"/>
  <c r="W7" i="2" s="1"/>
  <c r="P15" i="4"/>
  <c r="M45" i="15"/>
  <c r="M46" i="15"/>
  <c r="J45" i="14"/>
  <c r="N45" i="14"/>
  <c r="N49" i="14"/>
  <c r="J47" i="14"/>
  <c r="J46" i="14"/>
  <c r="N50" i="14"/>
  <c r="M47" i="15"/>
  <c r="K46" i="15"/>
  <c r="Q62" i="5"/>
  <c r="P61" i="5" s="1"/>
  <c r="AI8" i="2" s="1"/>
  <c r="N61" i="5"/>
  <c r="E12" i="2"/>
  <c r="N60" i="5"/>
  <c r="AI15" i="2"/>
  <c r="M15" i="2" s="1"/>
  <c r="E13" i="2"/>
  <c r="O62" i="5"/>
  <c r="C64" i="5"/>
  <c r="O64" i="5" s="1"/>
  <c r="M64" i="5" s="1"/>
  <c r="R62" i="5"/>
  <c r="N59" i="5"/>
  <c r="N52" i="5"/>
  <c r="N51" i="5"/>
  <c r="O55" i="5"/>
  <c r="M55" i="5"/>
  <c r="O53" i="5"/>
  <c r="Q53" i="5"/>
  <c r="P53" i="5" s="1"/>
  <c r="D13" i="7" s="1"/>
  <c r="R53" i="5"/>
  <c r="N50" i="5"/>
  <c r="N43" i="5"/>
  <c r="N42" i="5"/>
  <c r="Q44" i="5"/>
  <c r="P43" i="5"/>
  <c r="AG8" i="2"/>
  <c r="O46" i="5"/>
  <c r="M46" i="5" s="1"/>
  <c r="O44" i="5"/>
  <c r="P44" i="5" s="1"/>
  <c r="D12" i="7" s="1"/>
  <c r="R44" i="5"/>
  <c r="N41" i="5"/>
  <c r="Q35" i="5"/>
  <c r="P34" i="5"/>
  <c r="AF8" i="2" s="1"/>
  <c r="N34" i="5"/>
  <c r="N33" i="5"/>
  <c r="O37" i="5"/>
  <c r="M37" i="5" s="1"/>
  <c r="O35" i="5"/>
  <c r="R35" i="5"/>
  <c r="N32" i="5"/>
  <c r="N25" i="5"/>
  <c r="N24" i="5"/>
  <c r="O26" i="5"/>
  <c r="O28" i="5"/>
  <c r="M28" i="5" s="1"/>
  <c r="N23" i="5"/>
  <c r="R26" i="5"/>
  <c r="Q26" i="5"/>
  <c r="P25" i="5" s="1"/>
  <c r="AE8" i="2" s="1"/>
  <c r="N16" i="5"/>
  <c r="P16" i="5"/>
  <c r="AD8" i="2" s="1"/>
  <c r="N15" i="5"/>
  <c r="P15" i="5"/>
  <c r="AE10" i="2" s="1"/>
  <c r="P14" i="5"/>
  <c r="AD9" i="2"/>
  <c r="O19" i="5"/>
  <c r="M19" i="5" s="1"/>
  <c r="R17" i="5"/>
  <c r="N14" i="5"/>
  <c r="M13" i="2"/>
  <c r="M14" i="2"/>
  <c r="M12" i="2"/>
  <c r="N7" i="5"/>
  <c r="N6" i="5"/>
  <c r="O10" i="5"/>
  <c r="M10" i="5"/>
  <c r="O8" i="5"/>
  <c r="P8" i="5" s="1"/>
  <c r="D8" i="7" s="1"/>
  <c r="Q8" i="5"/>
  <c r="R8" i="5"/>
  <c r="N5" i="5"/>
  <c r="P62" i="5"/>
  <c r="D14" i="7" s="1"/>
  <c r="P50" i="5"/>
  <c r="AH11" i="2" s="1"/>
  <c r="M11" i="2" s="1"/>
  <c r="P51" i="5"/>
  <c r="AH10" i="2"/>
  <c r="P41" i="5"/>
  <c r="AG11" i="2"/>
  <c r="P42" i="5"/>
  <c r="AG10" i="2" s="1"/>
  <c r="P35" i="5"/>
  <c r="D11" i="7" s="1"/>
  <c r="P32" i="5"/>
  <c r="AF7" i="2" s="1"/>
  <c r="P33" i="5"/>
  <c r="AF10" i="2"/>
  <c r="P24" i="5"/>
  <c r="O69" i="5"/>
  <c r="C69" i="5" s="1"/>
  <c r="P5" i="5"/>
  <c r="AC9" i="2"/>
  <c r="P6" i="5"/>
  <c r="AC10" i="2" s="1"/>
  <c r="P7" i="5"/>
  <c r="AC8" i="2" s="1"/>
  <c r="D13" i="2"/>
  <c r="E10" i="2"/>
  <c r="C14" i="2"/>
  <c r="D11" i="2"/>
  <c r="E9" i="2"/>
  <c r="E7" i="2"/>
  <c r="C11" i="2"/>
  <c r="D10" i="2"/>
  <c r="D9" i="2"/>
  <c r="C10" i="2"/>
  <c r="G10" i="2" s="1"/>
  <c r="F9" i="2"/>
  <c r="E15" i="2"/>
  <c r="C13" i="2"/>
  <c r="C8" i="2"/>
  <c r="E14" i="2"/>
  <c r="G14" i="2" s="1"/>
  <c r="I14" i="2" s="1"/>
  <c r="J14" i="2" s="1"/>
  <c r="E11" i="2"/>
  <c r="N61" i="6"/>
  <c r="N60" i="6"/>
  <c r="O64" i="6"/>
  <c r="M64" i="6" s="1"/>
  <c r="N59" i="6"/>
  <c r="R62" i="6"/>
  <c r="O62" i="6"/>
  <c r="P62" i="6" s="1"/>
  <c r="E14" i="7" s="1"/>
  <c r="Q62" i="6"/>
  <c r="P59" i="6" s="1"/>
  <c r="AP10" i="2" s="1"/>
  <c r="N52" i="6"/>
  <c r="N51" i="6"/>
  <c r="O55" i="6"/>
  <c r="M55" i="6"/>
  <c r="O53" i="6"/>
  <c r="P53" i="6" s="1"/>
  <c r="E13" i="7" s="1"/>
  <c r="R53" i="6"/>
  <c r="N50" i="6"/>
  <c r="Q53" i="6"/>
  <c r="P52" i="6"/>
  <c r="AO13" i="2" s="1"/>
  <c r="N43" i="6"/>
  <c r="O44" i="6"/>
  <c r="N42" i="6"/>
  <c r="O46" i="6"/>
  <c r="M46" i="6" s="1"/>
  <c r="R44" i="6"/>
  <c r="N41" i="6"/>
  <c r="Q44" i="6"/>
  <c r="F7" i="2"/>
  <c r="F11" i="2"/>
  <c r="G11" i="2"/>
  <c r="F10" i="2"/>
  <c r="F12" i="2"/>
  <c r="F14" i="2"/>
  <c r="F13" i="2"/>
  <c r="N34" i="6"/>
  <c r="Q35" i="6"/>
  <c r="P33" i="6" s="1"/>
  <c r="AM9" i="2" s="1"/>
  <c r="O35" i="6"/>
  <c r="P35" i="6" s="1"/>
  <c r="E11" i="7" s="1"/>
  <c r="C37" i="6"/>
  <c r="O37" i="6" s="1"/>
  <c r="M37" i="6" s="1"/>
  <c r="N33" i="6"/>
  <c r="N32" i="6"/>
  <c r="R35" i="6"/>
  <c r="N25" i="6"/>
  <c r="N24" i="6"/>
  <c r="O28" i="6"/>
  <c r="M28" i="6" s="1"/>
  <c r="O26" i="6"/>
  <c r="Q26" i="6"/>
  <c r="P24" i="6" s="1"/>
  <c r="P25" i="6"/>
  <c r="AL11" i="2" s="1"/>
  <c r="R26" i="6"/>
  <c r="N23" i="6"/>
  <c r="N16" i="6"/>
  <c r="N15" i="6"/>
  <c r="O17" i="6"/>
  <c r="Q17" i="6"/>
  <c r="C19" i="6"/>
  <c r="O19" i="6" s="1"/>
  <c r="M19" i="6" s="1"/>
  <c r="N14" i="6"/>
  <c r="R17" i="6"/>
  <c r="N12" i="2"/>
  <c r="N14" i="2"/>
  <c r="N7" i="2"/>
  <c r="N8" i="2"/>
  <c r="N6" i="6"/>
  <c r="N5" i="6"/>
  <c r="O8" i="6"/>
  <c r="R8" i="6"/>
  <c r="N7" i="6"/>
  <c r="Q8" i="6"/>
  <c r="C10" i="6"/>
  <c r="O10" i="6"/>
  <c r="M10" i="6" s="1"/>
  <c r="J46" i="15"/>
  <c r="J47" i="15"/>
  <c r="N46" i="15"/>
  <c r="J45" i="15"/>
  <c r="J50" i="15"/>
  <c r="J43" i="15"/>
  <c r="N49" i="15"/>
  <c r="N48" i="15"/>
  <c r="G9" i="2"/>
  <c r="G13" i="2"/>
  <c r="P61" i="6"/>
  <c r="AP13" i="2"/>
  <c r="P60" i="6"/>
  <c r="AP9" i="2"/>
  <c r="P51" i="6"/>
  <c r="AO9" i="2"/>
  <c r="P50" i="6"/>
  <c r="AO10" i="2"/>
  <c r="P41" i="6"/>
  <c r="AN10" i="2"/>
  <c r="P43" i="6"/>
  <c r="AN13" i="2"/>
  <c r="P42" i="6"/>
  <c r="AN9" i="2"/>
  <c r="P44" i="6"/>
  <c r="E12" i="7"/>
  <c r="P23" i="6"/>
  <c r="AL10" i="2"/>
  <c r="P26" i="6"/>
  <c r="E10" i="7"/>
  <c r="P14" i="6"/>
  <c r="AK10" i="2" s="1"/>
  <c r="P16" i="6"/>
  <c r="AK11" i="2"/>
  <c r="P17" i="6"/>
  <c r="E9" i="7" s="1"/>
  <c r="P15" i="6"/>
  <c r="AL9" i="2" s="1"/>
  <c r="AK9" i="2"/>
  <c r="O69" i="6"/>
  <c r="C69" i="6" s="1"/>
  <c r="P7" i="6"/>
  <c r="AJ11" i="2" s="1"/>
  <c r="N11" i="2" s="1"/>
  <c r="P5" i="6"/>
  <c r="AJ10" i="2"/>
  <c r="P6" i="6"/>
  <c r="AJ9" i="2" s="1"/>
  <c r="N9" i="2" s="1"/>
  <c r="P8" i="6"/>
  <c r="E8" i="7"/>
  <c r="E15" i="7" l="1"/>
  <c r="P32" i="6"/>
  <c r="AM10" i="2" s="1"/>
  <c r="N10" i="2" s="1"/>
  <c r="O68" i="5"/>
  <c r="C68" i="5" s="1"/>
  <c r="P52" i="5"/>
  <c r="AH8" i="2" s="1"/>
  <c r="M8" i="2" s="1"/>
  <c r="O69" i="4"/>
  <c r="C69" i="4" s="1"/>
  <c r="K45" i="15"/>
  <c r="N45" i="15" s="1"/>
  <c r="N46" i="14"/>
  <c r="F15" i="14"/>
  <c r="F33" i="14"/>
  <c r="D38" i="14"/>
  <c r="D25" i="14"/>
  <c r="F12" i="13"/>
  <c r="D7" i="13"/>
  <c r="F44" i="13" s="1"/>
  <c r="F35" i="13"/>
  <c r="D16" i="13"/>
  <c r="F28" i="13"/>
  <c r="D30" i="13"/>
  <c r="D23" i="13"/>
  <c r="N47" i="13"/>
  <c r="K47" i="14"/>
  <c r="K44" i="14"/>
  <c r="N45" i="13"/>
  <c r="H43" i="13"/>
  <c r="H43" i="14" s="1"/>
  <c r="H43" i="15" s="1"/>
  <c r="H44" i="13"/>
  <c r="H46" i="14" s="1"/>
  <c r="H45" i="15" s="1"/>
  <c r="O68" i="6"/>
  <c r="C68" i="6" s="1"/>
  <c r="P34" i="6"/>
  <c r="AM13" i="2" s="1"/>
  <c r="N13" i="2" s="1"/>
  <c r="P26" i="5"/>
  <c r="D10" i="7" s="1"/>
  <c r="P23" i="5"/>
  <c r="AE9" i="2" s="1"/>
  <c r="M9" i="2" s="1"/>
  <c r="P59" i="5"/>
  <c r="AI7" i="2" s="1"/>
  <c r="M7" i="2" s="1"/>
  <c r="AD10" i="2"/>
  <c r="M10" i="2" s="1"/>
  <c r="P17" i="4"/>
  <c r="C9" i="7" s="1"/>
  <c r="P14" i="4"/>
  <c r="W9" i="2" s="1"/>
  <c r="F6" i="13"/>
  <c r="F50" i="13" s="1"/>
  <c r="F15" i="13"/>
  <c r="D21" i="13"/>
  <c r="D25" i="13"/>
  <c r="D38" i="13"/>
  <c r="F33" i="13"/>
  <c r="D12" i="13"/>
  <c r="P25" i="4"/>
  <c r="X7" i="2" s="1"/>
  <c r="P23" i="4"/>
  <c r="X10" i="2" s="1"/>
  <c r="P24" i="4"/>
  <c r="D10" i="13"/>
  <c r="D27" i="13"/>
  <c r="F21" i="13"/>
  <c r="F30" i="13"/>
  <c r="F37" i="13"/>
  <c r="D8" i="13"/>
  <c r="F43" i="13" s="1"/>
  <c r="F18" i="13"/>
  <c r="P60" i="5"/>
  <c r="AI10" i="2" s="1"/>
  <c r="X13" i="2"/>
  <c r="L13" i="2" s="1"/>
  <c r="W11" i="2"/>
  <c r="D38" i="15"/>
  <c r="D21" i="15"/>
  <c r="F6" i="15"/>
  <c r="F49" i="15" s="1"/>
  <c r="D25" i="15"/>
  <c r="F27" i="13"/>
  <c r="D6" i="13"/>
  <c r="F45" i="13" s="1"/>
  <c r="D35" i="13"/>
  <c r="F20" i="13"/>
  <c r="F31" i="13"/>
  <c r="F13" i="13"/>
  <c r="D17" i="13"/>
  <c r="R62" i="1"/>
  <c r="O69" i="1" s="1"/>
  <c r="C69" i="1" s="1"/>
  <c r="N59" i="1"/>
  <c r="H48" i="12"/>
  <c r="H49" i="13" s="1"/>
  <c r="H49" i="14" s="1"/>
  <c r="H49" i="15" s="1"/>
  <c r="H46" i="12"/>
  <c r="H46" i="13" s="1"/>
  <c r="H45" i="14" s="1"/>
  <c r="H46" i="15" s="1"/>
  <c r="K48" i="14"/>
  <c r="Q17" i="1"/>
  <c r="O17" i="1"/>
  <c r="C12" i="2"/>
  <c r="G12" i="2" s="1"/>
  <c r="I12" i="2" s="1"/>
  <c r="J12" i="2" s="1"/>
  <c r="Q62" i="1"/>
  <c r="F8" i="2"/>
  <c r="N43" i="12"/>
  <c r="H50" i="12"/>
  <c r="H48" i="13" s="1"/>
  <c r="H48" i="14" s="1"/>
  <c r="H50" i="15" s="1"/>
  <c r="H47" i="12"/>
  <c r="H47" i="13" s="1"/>
  <c r="H47" i="14" s="1"/>
  <c r="H47" i="15" s="1"/>
  <c r="H44" i="12"/>
  <c r="H45" i="13" s="1"/>
  <c r="H44" i="14" s="1"/>
  <c r="H44" i="15" s="1"/>
  <c r="H49" i="12"/>
  <c r="J49" i="12"/>
  <c r="J50" i="13" s="1"/>
  <c r="J50" i="14" s="1"/>
  <c r="J48" i="15" s="1"/>
  <c r="D5" i="13"/>
  <c r="F47" i="13" s="1"/>
  <c r="F10" i="13"/>
  <c r="F32" i="13"/>
  <c r="F25" i="13"/>
  <c r="F7" i="13"/>
  <c r="F48" i="13" s="1"/>
  <c r="D32" i="13"/>
  <c r="N50" i="12"/>
  <c r="J45" i="13"/>
  <c r="J44" i="14" s="1"/>
  <c r="J44" i="15" s="1"/>
  <c r="H50" i="13"/>
  <c r="H50" i="14" s="1"/>
  <c r="H48" i="15" s="1"/>
  <c r="Q26" i="1"/>
  <c r="E8" i="2"/>
  <c r="N52" i="1"/>
  <c r="P51" i="1"/>
  <c r="T7" i="2" s="1"/>
  <c r="Q8" i="1"/>
  <c r="F16" i="13"/>
  <c r="F26" i="13"/>
  <c r="D26" i="13"/>
  <c r="F23" i="13"/>
  <c r="O17" i="5"/>
  <c r="P17" i="5" s="1"/>
  <c r="D9" i="7" s="1"/>
  <c r="D15" i="7" s="1"/>
  <c r="K43" i="13"/>
  <c r="N45" i="12"/>
  <c r="F5" i="13"/>
  <c r="F46" i="13" s="1"/>
  <c r="D31" i="13"/>
  <c r="J49" i="18"/>
  <c r="J51" i="18"/>
  <c r="D7" i="2"/>
  <c r="G7" i="2" s="1"/>
  <c r="C10" i="4"/>
  <c r="O10" i="4" s="1"/>
  <c r="M10" i="4" s="1"/>
  <c r="Q8" i="4"/>
  <c r="D8" i="2"/>
  <c r="G8" i="2" s="1"/>
  <c r="N50" i="1"/>
  <c r="P6" i="4" l="1"/>
  <c r="V10" i="2" s="1"/>
  <c r="L10" i="2" s="1"/>
  <c r="O68" i="4"/>
  <c r="C68" i="4" s="1"/>
  <c r="P7" i="4"/>
  <c r="V7" i="2" s="1"/>
  <c r="L7" i="2" s="1"/>
  <c r="P8" i="4"/>
  <c r="C8" i="7" s="1"/>
  <c r="C15" i="7" s="1"/>
  <c r="P5" i="4"/>
  <c r="V9" i="2" s="1"/>
  <c r="K43" i="14"/>
  <c r="N43" i="13"/>
  <c r="P17" i="1"/>
  <c r="B9" i="7" s="1"/>
  <c r="D7" i="14"/>
  <c r="F43" i="14" s="1"/>
  <c r="F35" i="14"/>
  <c r="D23" i="14"/>
  <c r="F28" i="14"/>
  <c r="F12" i="14"/>
  <c r="D16" i="14"/>
  <c r="D30" i="14"/>
  <c r="K44" i="15"/>
  <c r="N44" i="15" s="1"/>
  <c r="N44" i="14"/>
  <c r="F27" i="14"/>
  <c r="D6" i="14"/>
  <c r="F46" i="14" s="1"/>
  <c r="D17" i="14"/>
  <c r="F13" i="14"/>
  <c r="D35" i="14"/>
  <c r="F20" i="14"/>
  <c r="F31" i="14"/>
  <c r="G15" i="2"/>
  <c r="D31" i="14"/>
  <c r="F11" i="14"/>
  <c r="F22" i="14"/>
  <c r="D15" i="14"/>
  <c r="D37" i="14"/>
  <c r="D28" i="14"/>
  <c r="F5" i="14"/>
  <c r="F45" i="14" s="1"/>
  <c r="P7" i="1"/>
  <c r="O8" i="2" s="1"/>
  <c r="P6" i="1"/>
  <c r="O7" i="2" s="1"/>
  <c r="P5" i="1"/>
  <c r="O10" i="2" s="1"/>
  <c r="O68" i="1"/>
  <c r="C68" i="1" s="1"/>
  <c r="P25" i="1"/>
  <c r="Q8" i="2" s="1"/>
  <c r="P24" i="1"/>
  <c r="P14" i="1"/>
  <c r="P10" i="2" s="1"/>
  <c r="P16" i="1"/>
  <c r="P8" i="2" s="1"/>
  <c r="P15" i="1"/>
  <c r="F18" i="14"/>
  <c r="F21" i="14"/>
  <c r="F37" i="14"/>
  <c r="F30" i="14"/>
  <c r="D10" i="14"/>
  <c r="D27" i="14"/>
  <c r="D8" i="14"/>
  <c r="F44" i="14" s="1"/>
  <c r="N47" i="14"/>
  <c r="K47" i="15"/>
  <c r="N47" i="15" s="1"/>
  <c r="F8" i="14"/>
  <c r="F48" i="14" s="1"/>
  <c r="F25" i="14"/>
  <c r="D13" i="14"/>
  <c r="D36" i="14"/>
  <c r="F32" i="14"/>
  <c r="F16" i="14"/>
  <c r="D22" i="14"/>
  <c r="F36" i="14"/>
  <c r="D26" i="14"/>
  <c r="D33" i="14"/>
  <c r="F23" i="14"/>
  <c r="F17" i="14"/>
  <c r="F10" i="14"/>
  <c r="D5" i="14"/>
  <c r="F47" i="14" s="1"/>
  <c r="P62" i="1"/>
  <c r="B14" i="7" s="1"/>
  <c r="P60" i="1"/>
  <c r="U8" i="2" s="1"/>
  <c r="P61" i="1"/>
  <c r="U7" i="2" s="1"/>
  <c r="K50" i="15"/>
  <c r="N50" i="15" s="1"/>
  <c r="N48" i="14"/>
  <c r="P59" i="1"/>
  <c r="U10" i="2" s="1"/>
  <c r="P26" i="1"/>
  <c r="B10" i="7" s="1"/>
  <c r="P23" i="1"/>
  <c r="Q10" i="2" s="1"/>
  <c r="L11" i="2"/>
  <c r="I11" i="2"/>
  <c r="J11" i="2" s="1"/>
  <c r="F7" i="14"/>
  <c r="F50" i="14" s="1"/>
  <c r="F26" i="14"/>
  <c r="D18" i="14"/>
  <c r="D20" i="14"/>
  <c r="D11" i="14"/>
  <c r="F38" i="14"/>
  <c r="D32" i="14"/>
  <c r="P8" i="1"/>
  <c r="B8" i="7" s="1"/>
  <c r="I13" i="2"/>
  <c r="J13" i="2" s="1"/>
  <c r="D11" i="15" l="1"/>
  <c r="D18" i="15"/>
  <c r="F26" i="15"/>
  <c r="D20" i="15"/>
  <c r="D32" i="15"/>
  <c r="F7" i="15"/>
  <c r="F48" i="15" s="1"/>
  <c r="F38" i="15"/>
  <c r="D22" i="15"/>
  <c r="F32" i="15"/>
  <c r="D36" i="15"/>
  <c r="F16" i="15"/>
  <c r="F25" i="15"/>
  <c r="F8" i="15"/>
  <c r="F50" i="15" s="1"/>
  <c r="D13" i="15"/>
  <c r="K10" i="2"/>
  <c r="I10" i="2"/>
  <c r="J10" i="2" s="1"/>
  <c r="B15" i="7"/>
  <c r="E17" i="7" s="1"/>
  <c r="D31" i="15"/>
  <c r="D37" i="15"/>
  <c r="F11" i="15"/>
  <c r="D15" i="15"/>
  <c r="F5" i="15"/>
  <c r="F45" i="15" s="1"/>
  <c r="F22" i="15"/>
  <c r="D28" i="15"/>
  <c r="Q7" i="2"/>
  <c r="I7" i="2" s="1"/>
  <c r="J7" i="2" s="1"/>
  <c r="J15" i="2" s="1"/>
  <c r="P7" i="2"/>
  <c r="K7" i="2" s="1"/>
  <c r="K8" i="2"/>
  <c r="K43" i="15"/>
  <c r="N43" i="15" s="1"/>
  <c r="N43" i="14"/>
  <c r="F10" i="15"/>
  <c r="F36" i="15"/>
  <c r="F17" i="15"/>
  <c r="D5" i="15"/>
  <c r="F47" i="15" s="1"/>
  <c r="F23" i="15"/>
  <c r="D33" i="15"/>
  <c r="D26" i="15"/>
  <c r="D17" i="15"/>
  <c r="D35" i="15"/>
  <c r="D6" i="15"/>
  <c r="F44" i="15" s="1"/>
  <c r="F27" i="15"/>
  <c r="F13" i="15"/>
  <c r="F20" i="15"/>
  <c r="F31" i="15"/>
  <c r="F21" i="15"/>
  <c r="F18" i="15"/>
  <c r="D8" i="15"/>
  <c r="F46" i="15" s="1"/>
  <c r="D10" i="15"/>
  <c r="F37" i="15"/>
  <c r="D27" i="15"/>
  <c r="F30" i="15"/>
  <c r="F28" i="15"/>
  <c r="F35" i="15"/>
  <c r="D16" i="15"/>
  <c r="D7" i="15"/>
  <c r="F43" i="15" s="1"/>
  <c r="D23" i="15"/>
  <c r="F12" i="15"/>
  <c r="D30" i="15"/>
  <c r="L9" i="2"/>
  <c r="I9" i="2"/>
  <c r="J9" i="2" s="1"/>
  <c r="I8" i="2"/>
  <c r="J8" i="2" s="1"/>
  <c r="O15" i="2" l="1"/>
  <c r="I15" i="2" s="1"/>
</calcChain>
</file>

<file path=xl/comments1.xml><?xml version="1.0" encoding="utf-8"?>
<comments xmlns="http://schemas.openxmlformats.org/spreadsheetml/2006/main">
  <authors>
    <author>Manuel Spies</author>
  </authors>
  <commentList>
    <comment ref="P5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6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7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8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8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14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15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16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17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23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24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25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26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26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32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33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34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35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35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41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42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43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44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44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44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44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46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50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51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52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53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53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55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59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60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61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62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62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62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62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64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</commentList>
</comments>
</file>

<file path=xl/comments2.xml><?xml version="1.0" encoding="utf-8"?>
<comments xmlns="http://schemas.openxmlformats.org/spreadsheetml/2006/main">
  <authors>
    <author>Manuel Spies</author>
  </authors>
  <commentList>
    <comment ref="P5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6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7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8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8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14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15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16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17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23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24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25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26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26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32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33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34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35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35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41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42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43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44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44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44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44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46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50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51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52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53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53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55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59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60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61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62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62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62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62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64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</commentList>
</comments>
</file>

<file path=xl/comments3.xml><?xml version="1.0" encoding="utf-8"?>
<comments xmlns="http://schemas.openxmlformats.org/spreadsheetml/2006/main">
  <authors>
    <author>Manuel Spies</author>
  </authors>
  <commentList>
    <comment ref="P5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6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7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8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8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14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15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16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17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23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24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25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26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26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32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33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34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35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35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41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42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43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44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44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44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44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46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50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51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52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53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53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55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59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60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61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62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62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62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62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64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</commentList>
</comments>
</file>

<file path=xl/comments4.xml><?xml version="1.0" encoding="utf-8"?>
<comments xmlns="http://schemas.openxmlformats.org/spreadsheetml/2006/main">
  <authors>
    <author>Manuel Spies</author>
  </authors>
  <commentList>
    <comment ref="P5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6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7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8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8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14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15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16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17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23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24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25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26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26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32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33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34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35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35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41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42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43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44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44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44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44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46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50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51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52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53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53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55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  <comment ref="P59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 1</t>
        </r>
      </text>
    </comment>
    <comment ref="P60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S2</t>
        </r>
      </text>
    </comment>
    <comment ref="P61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 S3</t>
        </r>
      </text>
    </comment>
    <comment ref="O62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Summe Passen</t>
        </r>
      </text>
    </comment>
    <comment ref="P62" authorId="0" shapeId="0">
      <text>
        <r>
          <rPr>
            <b/>
            <sz val="9"/>
            <color indexed="81"/>
            <rFont val="Tahoma"/>
            <charset val="1"/>
          </rPr>
          <t>Manuel Spies:</t>
        </r>
        <r>
          <rPr>
            <sz val="9"/>
            <color indexed="81"/>
            <rFont val="Tahoma"/>
            <charset val="1"/>
          </rPr>
          <t xml:space="preserve">
Schnitt Passen Team</t>
        </r>
      </text>
    </comment>
    <comment ref="Q62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Anzahl Sätze</t>
        </r>
      </text>
    </comment>
    <comment ref="R62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geschossene Pfeile Team</t>
        </r>
      </text>
    </comment>
    <comment ref="O64" authorId="0" shapeId="0">
      <text>
        <r>
          <rPr>
            <b/>
            <sz val="9"/>
            <color indexed="81"/>
            <rFont val="Tahoma"/>
            <family val="2"/>
          </rPr>
          <t>Manuel Spies:</t>
        </r>
        <r>
          <rPr>
            <sz val="9"/>
            <color indexed="81"/>
            <rFont val="Tahoma"/>
            <family val="2"/>
          </rPr>
          <t xml:space="preserve">
Satzpunkte gesamt</t>
        </r>
      </text>
    </comment>
  </commentList>
</comments>
</file>

<file path=xl/comments5.xml><?xml version="1.0" encoding="utf-8"?>
<comments xmlns="http://schemas.openxmlformats.org/spreadsheetml/2006/main">
  <authors>
    <author>Manuel Spies</author>
  </authors>
  <commentList>
    <comment ref="D1" authorId="0" shapeId="0">
      <text>
        <r>
          <rPr>
            <b/>
            <sz val="8"/>
            <color indexed="81"/>
            <rFont val="Tahoma"/>
            <family val="2"/>
          </rPr>
          <t>Manuel Spies:</t>
        </r>
        <r>
          <rPr>
            <sz val="8"/>
            <color indexed="81"/>
            <rFont val="Tahoma"/>
            <family val="2"/>
          </rPr>
          <t xml:space="preserve">
Liga eingeben:
z.b. Landesliga,
Regionalliga
2. Bundesliga,
1. Bundesliga</t>
        </r>
      </text>
    </comment>
    <comment ref="J1" authorId="0" shapeId="0">
      <text>
        <r>
          <rPr>
            <b/>
            <sz val="8"/>
            <color indexed="81"/>
            <rFont val="Tahoma"/>
            <family val="2"/>
          </rPr>
          <t>Manuel Spies:</t>
        </r>
        <r>
          <rPr>
            <sz val="8"/>
            <color indexed="81"/>
            <rFont val="Tahoma"/>
            <family val="2"/>
          </rPr>
          <t xml:space="preserve">
Saisonjahr eingeben</t>
        </r>
      </text>
    </comment>
    <comment ref="A2" authorId="0" shapeId="0">
      <text>
        <r>
          <rPr>
            <b/>
            <sz val="8"/>
            <color indexed="81"/>
            <rFont val="Tahoma"/>
            <family val="2"/>
          </rPr>
          <t>Manuel Spies:</t>
        </r>
        <r>
          <rPr>
            <sz val="8"/>
            <color indexed="81"/>
            <rFont val="Tahoma"/>
            <family val="2"/>
          </rPr>
          <t xml:space="preserve">
Wettkampftag eintragen</t>
        </r>
      </text>
    </comment>
    <comment ref="E2" authorId="0" shapeId="0">
      <text>
        <r>
          <rPr>
            <b/>
            <sz val="8"/>
            <color indexed="81"/>
            <rFont val="Tahoma"/>
            <family val="2"/>
          </rPr>
          <t>Manuel Spies:</t>
        </r>
        <r>
          <rPr>
            <sz val="8"/>
            <color indexed="81"/>
            <rFont val="Tahoma"/>
            <family val="2"/>
          </rPr>
          <t xml:space="preserve">
Datum eintragen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</rPr>
          <t>Manuel Spies:</t>
        </r>
        <r>
          <rPr>
            <sz val="8"/>
            <color indexed="81"/>
            <rFont val="Tahoma"/>
            <family val="2"/>
          </rPr>
          <t xml:space="preserve">
Ort eintragen</t>
        </r>
      </text>
    </comment>
  </commentList>
</comments>
</file>

<file path=xl/sharedStrings.xml><?xml version="1.0" encoding="utf-8"?>
<sst xmlns="http://schemas.openxmlformats.org/spreadsheetml/2006/main" count="1305" uniqueCount="220">
  <si>
    <t>Start-Nr.</t>
  </si>
  <si>
    <t>Name</t>
  </si>
  <si>
    <t>2. Wettkampftag</t>
  </si>
  <si>
    <t>Schützen-Nr.</t>
  </si>
  <si>
    <t>Schnitt</t>
  </si>
  <si>
    <t>1. Wettkampftag</t>
  </si>
  <si>
    <t>3. Wettkampftag</t>
  </si>
  <si>
    <t>4. Wettkampftag</t>
  </si>
  <si>
    <t>1. Match</t>
  </si>
  <si>
    <t>2. Match</t>
  </si>
  <si>
    <t>3. Match</t>
  </si>
  <si>
    <t>4. Match</t>
  </si>
  <si>
    <t>5. Match</t>
  </si>
  <si>
    <t>6. Match</t>
  </si>
  <si>
    <t>7. Match</t>
  </si>
  <si>
    <t>Schützenliste</t>
  </si>
  <si>
    <t>1. Wkt</t>
  </si>
  <si>
    <t>2. Wkt</t>
  </si>
  <si>
    <t>3. Wkt</t>
  </si>
  <si>
    <t>4. Wkt</t>
  </si>
  <si>
    <t>Match</t>
  </si>
  <si>
    <t>Scheibe 1 + 2</t>
  </si>
  <si>
    <t>Ringe</t>
  </si>
  <si>
    <t>Scheibe 3 + 4</t>
  </si>
  <si>
    <t>Scheibe 5 + 6</t>
  </si>
  <si>
    <t>Scheibe 7 + 8</t>
  </si>
  <si>
    <t>1.</t>
  </si>
  <si>
    <t>2.</t>
  </si>
  <si>
    <t>3.</t>
  </si>
  <si>
    <t>4.</t>
  </si>
  <si>
    <t>5.</t>
  </si>
  <si>
    <t>6.</t>
  </si>
  <si>
    <t>7.</t>
  </si>
  <si>
    <t>8.</t>
  </si>
  <si>
    <t/>
  </si>
  <si>
    <t>Wettkampftag am</t>
  </si>
  <si>
    <t>in</t>
  </si>
  <si>
    <t>www.bogensport-planet.de</t>
  </si>
  <si>
    <t>Saison:</t>
  </si>
  <si>
    <t>Schützen:</t>
  </si>
  <si>
    <t>Erstellen der Matches für einen Wettkampftag:</t>
  </si>
  <si>
    <t>- auf der Startseite auf den Button Schützen klicken</t>
  </si>
  <si>
    <t>- der Startnummer nach die Namen eintragen</t>
  </si>
  <si>
    <t>- auf der Startseite auf den Button des Wettkampftages klicken</t>
  </si>
  <si>
    <t>- für jedes Match die Nummer des Schützens in der</t>
  </si>
  <si>
    <t xml:space="preserve">- jetzt muss man für jeden Schützen immer den Pfeil 1 und 2 eintragen und das </t>
  </si>
  <si>
    <t xml:space="preserve">  Programm errechnet automatisch das Ergebnis und den Schnitt des Matches</t>
  </si>
  <si>
    <t>- hier seht ihr die Schützenliste, die ihr am Anfang eingeben habt</t>
  </si>
  <si>
    <t>- hier seht ihr die Anzahl der bestrittenen Machtes der einzelnen Schützen als Tabelle und Diagramm</t>
  </si>
  <si>
    <t>- auf der Startseite auf den Button Tabelle klicken</t>
  </si>
  <si>
    <t>- hier gebt ihr jetzt die aktuelle Tabelle ein</t>
  </si>
  <si>
    <t>- auf der Startseite auf den Button Matches klicken</t>
  </si>
  <si>
    <t>- die Matches für den Wettkampftag werden automatisch erstellt</t>
  </si>
  <si>
    <t>Hilfe</t>
  </si>
  <si>
    <t>Bei Fragen schreibt mir einfach eine Email an:</t>
  </si>
  <si>
    <t>Saisonübersicht</t>
  </si>
  <si>
    <t>Punkte</t>
  </si>
  <si>
    <t>Match 1</t>
  </si>
  <si>
    <t>:</t>
  </si>
  <si>
    <t>Match 2</t>
  </si>
  <si>
    <t>Match 3</t>
  </si>
  <si>
    <t>Match 4</t>
  </si>
  <si>
    <t>Match 5</t>
  </si>
  <si>
    <t>Match 6</t>
  </si>
  <si>
    <t>Match 7</t>
  </si>
  <si>
    <t>Verein</t>
  </si>
  <si>
    <t>Pl</t>
  </si>
  <si>
    <t>Eingabe der Ergebnisse der eines Wettkampftages (Liga):</t>
  </si>
  <si>
    <t>- auf der Startseite auf den Button Anfangstabelle klicken</t>
  </si>
  <si>
    <t>- hier gebt ihr die Tabelle vor dem Start ein</t>
  </si>
  <si>
    <t>Eingabe der Schützen für die Saison:</t>
  </si>
  <si>
    <t xml:space="preserve">    Wettkampftage Verein:</t>
  </si>
  <si>
    <t xml:space="preserve"> Wettkampftage Liga:</t>
  </si>
  <si>
    <t xml:space="preserve">               Saisonübersicht und Schützen:</t>
  </si>
  <si>
    <t xml:space="preserve">  Matches und Tabelle:</t>
  </si>
  <si>
    <t xml:space="preserve">  Extras - Schutz - Blattschutz aufheben</t>
  </si>
  <si>
    <t>- um Änderungen an dem Programm zu machen müsst ihr den Blattschutz entfernen:</t>
  </si>
  <si>
    <t xml:space="preserve">  Änderungen vornehmen</t>
  </si>
  <si>
    <t xml:space="preserve">  Extras - Schutz - Blatt schützen</t>
  </si>
  <si>
    <t>- wenn ihr Änderungen an dem Programm vornehmt würde es mich freuen, wenn ihr mir</t>
  </si>
  <si>
    <t xml:space="preserve">  eine kurze Email mit der Info was ihr geändert habt zukommen lasst, damit ich gegebenenfalls</t>
  </si>
  <si>
    <t xml:space="preserve">  die Änderungen in der nächsten Version übernehmen kann</t>
  </si>
  <si>
    <t>Version 1.0</t>
  </si>
  <si>
    <t>Saison</t>
  </si>
  <si>
    <t>geschossene Matches</t>
  </si>
  <si>
    <t>Blattschutz:</t>
  </si>
  <si>
    <t>- ich habe alle Seiten mit einem Blattschutz belegt, damit nur in die benötigten Zelle etwas eingetragen werden kann</t>
  </si>
  <si>
    <t>Eingabe der Ergebnisse eines Wettkampftages (Verein):</t>
  </si>
  <si>
    <t>Bundesliga Finale</t>
  </si>
  <si>
    <t>Ergebnisse Gruppe A</t>
  </si>
  <si>
    <t>Platz</t>
  </si>
  <si>
    <t>Ergebnisse Gruppe B</t>
  </si>
  <si>
    <t>Ergebnisse Halbfinale</t>
  </si>
  <si>
    <t>Ergebnisse Finale</t>
  </si>
  <si>
    <t>Endstand Bundesligafinale</t>
  </si>
  <si>
    <t>Landesverband</t>
  </si>
  <si>
    <t>stechen V1</t>
  </si>
  <si>
    <t>stechen V2</t>
  </si>
  <si>
    <t xml:space="preserve">               Bundesliga Finale</t>
  </si>
  <si>
    <t>Eingabe des Bundesliga Finales:</t>
  </si>
  <si>
    <t>- auf der Startseite auf den Button Finale klicken</t>
  </si>
  <si>
    <t>- jetzt die Tabelle mit Vereinen, Punkten und Ringe ausfüllen</t>
  </si>
  <si>
    <t>- jetzt werden die Finalbegegnungen automatisch erstellt</t>
  </si>
  <si>
    <t>- jetzt werden die Halbfinalbegegnungen automatisch erstellt</t>
  </si>
  <si>
    <t>- jetzt wird die Abschlusstabelle automatisch erstellt, nun könnt ihr noch die Landesverbände der Vereine eintragen</t>
  </si>
  <si>
    <t xml:space="preserve">               Aufstiegswettkampf</t>
  </si>
  <si>
    <t>Eingabe eines Aufstiegswettkampfes:</t>
  </si>
  <si>
    <t xml:space="preserve">               Hilfe</t>
  </si>
  <si>
    <t>Ges.</t>
  </si>
  <si>
    <t>- jetzt auf Tabelle sortieren klicken, dann sortiert sich die Tabelle automatisch</t>
  </si>
  <si>
    <t xml:space="preserve">  dann werden die Begegnungen für den nächsten Wettkampftag automatisch eingetragen</t>
  </si>
  <si>
    <t>Pfeil</t>
  </si>
  <si>
    <t>Erstellt von:</t>
  </si>
  <si>
    <t>Manuel Spies</t>
  </si>
  <si>
    <t>Wichtig:</t>
  </si>
  <si>
    <t>- wenn es zu Problem kommt, dass die Werte nicht in andere Zellen übernommen werden</t>
  </si>
  <si>
    <t xml:space="preserve">  gibt es zwei Möglichkeiten:</t>
  </si>
  <si>
    <t>- erste Möglichkeit ihr drückt F9</t>
  </si>
  <si>
    <t>- wenn bei euch die Namen im Diagramm nicht richtig angezeigt werden müsst ihr folgendes machen:</t>
  </si>
  <si>
    <t>Version 1.1</t>
  </si>
  <si>
    <t>- Programm erstellt</t>
  </si>
  <si>
    <t>- unter Matches Zellen für Ringe gesperrt und Text hinzugefügt, dass die Matchübersicht nur zum drucken vorgesehen ist</t>
  </si>
  <si>
    <t>- Hilfe erweitert (Problem mit automatischem berechnen)</t>
  </si>
  <si>
    <t>- Fehler in der Saisonübersicht behoben</t>
  </si>
  <si>
    <t>- Hilfe erweitert (Problem mit Diagramm bei Schützen)</t>
  </si>
  <si>
    <t>- zweite Möglichkeit ihr geht unter Extras - Optionen - Berechnungen und stellt auf Automatisch</t>
  </si>
  <si>
    <t>- auf der Startseite auf den Button Aufstiegskampf klicken</t>
  </si>
  <si>
    <t xml:space="preserve">  Diagramm anklicken, Rahmen vergrößern</t>
  </si>
  <si>
    <t>2. Wkt.</t>
  </si>
  <si>
    <t>3. Wkt.</t>
  </si>
  <si>
    <t>4. Wkt.</t>
  </si>
  <si>
    <t>- Schnitt je Schütze pro Wettkampftag hinzugefügt</t>
  </si>
  <si>
    <t>- Diagramm Schnitt je Schütze hinzugefügt</t>
  </si>
  <si>
    <t>Version 1.2</t>
  </si>
  <si>
    <t>- Wettkampftag (Liga) Tabllen ab 2. Wettkampftag werden auch automatisch erstellt</t>
  </si>
  <si>
    <t>- es gibt zwei Möglichkeiten die Matches zu erstellen:</t>
  </si>
  <si>
    <t>- Erste Möglichkeit:</t>
  </si>
  <si>
    <t>- jetzt bei den Kommentaren die nötigen Infos eintragen, Wichtig unten ankreuzen Tabelle manuelle eintragen</t>
  </si>
  <si>
    <t>- Zweite Möglichkeint:</t>
  </si>
  <si>
    <t xml:space="preserve">- jetzt bei den Kommentaren die nötigen Infos (Wettkampftag auswählen ganz wichtig, da sonst nicht die richtige  </t>
  </si>
  <si>
    <t xml:space="preserve"> Tabelle benutzt wird) eintragen, Wichtig unten ankreuzen Tabelle von Wettkampftage (Liga) übernehmen</t>
  </si>
  <si>
    <t>- Zwei Möglichkeiten die Matches eines Wettkampftages zu erstellen</t>
  </si>
  <si>
    <t>Wkt.</t>
  </si>
  <si>
    <t>Liga</t>
  </si>
  <si>
    <t>Saisonjahr</t>
  </si>
  <si>
    <t>Datum</t>
  </si>
  <si>
    <t>Ort</t>
  </si>
  <si>
    <t>Version 1.3</t>
  </si>
  <si>
    <t>- Fehler in Bundesliga Finale behoben</t>
  </si>
  <si>
    <t>Danke an Holger, mantra und Bernd für die Hilfe zum verbessern des Programms</t>
  </si>
  <si>
    <t>Satz</t>
  </si>
  <si>
    <t>Tabelle 1. Wettkampftag</t>
  </si>
  <si>
    <t>Tabelle 2. Wettkampftag</t>
  </si>
  <si>
    <t>Tabelle 3. Wettkampftag</t>
  </si>
  <si>
    <t>Tabelle 4. Wettkampftag</t>
  </si>
  <si>
    <t>Diff.</t>
  </si>
  <si>
    <t>Match
Punkte</t>
  </si>
  <si>
    <t>Satz
Punkte</t>
  </si>
  <si>
    <t xml:space="preserve">  ersten Passe eintragen, die Namen werden automatisch dann in Passe 1 - 5 eingetragen</t>
  </si>
  <si>
    <t>- für den Wettkampftag für jede Begegnung die Satzpunkte eintragen, die Matchpunkte und die Tabelle wird automatisch berechnet</t>
  </si>
  <si>
    <t>Aufstiegswettkampftag</t>
  </si>
  <si>
    <t>Tabelle Aufstiegswettkampf</t>
  </si>
  <si>
    <t>manuel@bogensport-planet.de</t>
  </si>
  <si>
    <t>- Komplette Änderung an den neuen Ablauf nach dem Satzsystem</t>
  </si>
  <si>
    <t>Version 1.4</t>
  </si>
  <si>
    <t>Passe 1</t>
  </si>
  <si>
    <t>Passe2</t>
  </si>
  <si>
    <t>Passe3</t>
  </si>
  <si>
    <t>Passe4</t>
  </si>
  <si>
    <t>Passe5</t>
  </si>
  <si>
    <t>Summe</t>
  </si>
  <si>
    <t>Summe Passe</t>
  </si>
  <si>
    <t>Summe Passe Gegner</t>
  </si>
  <si>
    <t>Satzpunkte</t>
  </si>
  <si>
    <t>geschoss Pf.</t>
  </si>
  <si>
    <t>Pfeil-Ø</t>
  </si>
  <si>
    <t>Ø-Passe</t>
  </si>
  <si>
    <t>Ø-Pfeil</t>
  </si>
  <si>
    <t>Passe</t>
  </si>
  <si>
    <t>Schnitt je Passe pro Match</t>
  </si>
  <si>
    <t>Saison Schnitt je Passe</t>
  </si>
  <si>
    <t>Schnitt je Passe</t>
  </si>
  <si>
    <t>- wenn zwei Mannschaften Matchpunkte und Satzpunte gleich sind entscheidet der direkte vergleich. In diesem Fall in der Tabelle</t>
  </si>
  <si>
    <t xml:space="preserve">  hinter die Gewinner Mannschaft in das kleine Feld ein * eintragen</t>
  </si>
  <si>
    <t>Liganame eingeben:</t>
  </si>
  <si>
    <t>- auf der Startseite den Liganame eingeben. Dann wird er auf der Ligaauswertung automatisch angezeigt</t>
  </si>
  <si>
    <t>- hier seht ihr die Ergebnisse jedes Schützens Schnitt pro Passe und den Schnitt je Pfeil als Tabelle und Diagramm</t>
  </si>
  <si>
    <t>- hier seht ihr eine Tabelle mit den Ergebnissen (Schnitt je Passe) der einzelnen Wettkampftage und der Matche</t>
  </si>
  <si>
    <t>- hier seht ihr den Saison Schnitt je Passe</t>
  </si>
  <si>
    <t>- hier sehr ihr ein Diagramm mit dem Schnitt je Passe der einzelnen Wettkampftage und der Matche</t>
  </si>
  <si>
    <t>- jetzt die Satzpunkte eingeben, die Matchpunkte werden automatisch berechnet</t>
  </si>
  <si>
    <t>- jetzt die Vereine und Satzpunkte der Gruppe A und B eingeben die Matchpunkte werden automatisch berechnet</t>
  </si>
  <si>
    <t>- jetzt die Satzpunkte des Habfinales eingeben, wenn es ein Stechen gibt, einfach hinten bei Stechen bei V1 oder V2 ein X eintragen</t>
  </si>
  <si>
    <t>- jetzt dieSatzpunkte des Finales eingeben, wenn es ein Stechen gibt, einfach hinten bei Stechen bei V1 oder V2 ein X eintragen</t>
  </si>
  <si>
    <t>Version 1.4.1</t>
  </si>
  <si>
    <t>- Fehlerhafte sortierung der Tabellen behoben</t>
  </si>
  <si>
    <t>Version 1.4.2</t>
  </si>
  <si>
    <t>- Fehlerhafte Matchpunte in Wettkampftage Verein behoben</t>
  </si>
  <si>
    <t>Version 1.4.3</t>
  </si>
  <si>
    <t>- Fehlerhafte Schnitt unter Schützen korrigiert</t>
  </si>
  <si>
    <t>Version 1.4.4</t>
  </si>
  <si>
    <t>- neuer Fehlerhafter Schnitt unter Schützen korrigiert</t>
  </si>
  <si>
    <t>Version 1.4.5</t>
  </si>
  <si>
    <t>- Fehler unter Wettkampftage Verein korrigiert, dass es bei 7 Satzpunkten 2 Matchpunkte gibt</t>
  </si>
  <si>
    <t>Bayernliga Nord</t>
  </si>
  <si>
    <t>Jochen Schwertner</t>
  </si>
  <si>
    <t>Dirk Jacob</t>
  </si>
  <si>
    <t>Axel Schneider</t>
  </si>
  <si>
    <t>Wolfgang Laschinsky</t>
  </si>
  <si>
    <t>Diana Hirschau</t>
  </si>
  <si>
    <t>SG Schwarzenfeld</t>
  </si>
  <si>
    <t>SV Moosbach</t>
  </si>
  <si>
    <t>SSV Rehau</t>
  </si>
  <si>
    <t>VfL Veitsbronn</t>
  </si>
  <si>
    <t>Bernd Flotzinger</t>
  </si>
  <si>
    <t>Marco Wöhrl</t>
  </si>
  <si>
    <t>ATSV Oberkotzau</t>
  </si>
  <si>
    <t>BS Regensburg</t>
  </si>
  <si>
    <t>Drei Wappen Voithenberg</t>
  </si>
  <si>
    <t>Uwe Schuster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</si>
</sst>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38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sz val="24"/>
      <name val="Arial"/>
      <family val="2"/>
    </font>
    <font>
      <u/>
      <sz val="11"/>
      <color indexed="12"/>
      <name val="Arial"/>
      <family val="2"/>
    </font>
    <font>
      <b/>
      <sz val="20"/>
      <name val="Arial"/>
      <family val="2"/>
    </font>
    <font>
      <sz val="10"/>
      <color indexed="9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u/>
      <sz val="10"/>
      <color indexed="9"/>
      <name val="Arial"/>
      <family val="2"/>
    </font>
    <font>
      <sz val="2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6"/>
      <name val="Arial"/>
      <family val="2"/>
    </font>
    <font>
      <b/>
      <sz val="14"/>
      <color theme="0"/>
      <name val="Arial"/>
      <family val="2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1" fillId="0" borderId="0" xfId="0" applyFont="1"/>
    <xf numFmtId="0" fontId="0" fillId="0" borderId="1" xfId="0" applyBorder="1"/>
    <xf numFmtId="0" fontId="0" fillId="0" borderId="1" xfId="0" quotePrefix="1" applyBorder="1" applyProtection="1">
      <protection locked="0"/>
    </xf>
    <xf numFmtId="0" fontId="0" fillId="0" borderId="0" xfId="0" applyAlignment="1" applyProtection="1">
      <alignment horizontal="center"/>
    </xf>
    <xf numFmtId="0" fontId="18" fillId="0" borderId="0" xfId="0" applyFont="1"/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7" xfId="0" applyBorder="1" applyProtection="1"/>
    <xf numFmtId="0" fontId="0" fillId="0" borderId="1" xfId="0" applyBorder="1" applyProtection="1"/>
    <xf numFmtId="0" fontId="0" fillId="0" borderId="8" xfId="0" applyBorder="1" applyProtection="1"/>
    <xf numFmtId="0" fontId="0" fillId="0" borderId="8" xfId="0" quotePrefix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0" xfId="0" applyFill="1"/>
    <xf numFmtId="0" fontId="0" fillId="0" borderId="13" xfId="0" applyBorder="1"/>
    <xf numFmtId="0" fontId="2" fillId="0" borderId="0" xfId="0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14" xfId="0" applyBorder="1"/>
    <xf numFmtId="0" fontId="0" fillId="0" borderId="14" xfId="0" quotePrefix="1" applyBorder="1" applyAlignment="1">
      <alignment horizontal="left"/>
    </xf>
    <xf numFmtId="0" fontId="0" fillId="0" borderId="14" xfId="0" applyBorder="1" applyAlignment="1">
      <alignment horizontal="left"/>
    </xf>
    <xf numFmtId="0" fontId="10" fillId="0" borderId="1" xfId="0" applyFont="1" applyBorder="1" applyAlignment="1">
      <alignment horizontal="center"/>
    </xf>
    <xf numFmtId="0" fontId="20" fillId="0" borderId="0" xfId="0" applyFont="1"/>
    <xf numFmtId="0" fontId="10" fillId="0" borderId="1" xfId="0" applyFont="1" applyBorder="1"/>
    <xf numFmtId="0" fontId="21" fillId="0" borderId="1" xfId="0" applyFont="1" applyBorder="1" applyAlignment="1">
      <alignment horizontal="left"/>
    </xf>
    <xf numFmtId="0" fontId="18" fillId="2" borderId="0" xfId="0" applyFont="1" applyFill="1" applyAlignment="1"/>
    <xf numFmtId="0" fontId="24" fillId="0" borderId="0" xfId="0" applyFont="1"/>
    <xf numFmtId="0" fontId="24" fillId="0" borderId="1" xfId="0" applyFont="1" applyBorder="1"/>
    <xf numFmtId="0" fontId="24" fillId="0" borderId="15" xfId="0" applyFont="1" applyBorder="1"/>
    <xf numFmtId="0" fontId="24" fillId="0" borderId="2" xfId="0" applyFont="1" applyBorder="1"/>
    <xf numFmtId="0" fontId="24" fillId="0" borderId="16" xfId="0" applyFont="1" applyBorder="1"/>
    <xf numFmtId="0" fontId="24" fillId="0" borderId="8" xfId="0" applyFont="1" applyBorder="1"/>
    <xf numFmtId="0" fontId="24" fillId="0" borderId="3" xfId="0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74" fontId="24" fillId="0" borderId="18" xfId="0" applyNumberFormat="1" applyFont="1" applyBorder="1" applyAlignment="1">
      <alignment horizontal="center"/>
    </xf>
    <xf numFmtId="174" fontId="24" fillId="0" borderId="19" xfId="0" applyNumberFormat="1" applyFont="1" applyBorder="1" applyAlignment="1">
      <alignment horizontal="center"/>
    </xf>
    <xf numFmtId="0" fontId="10" fillId="0" borderId="0" xfId="0" applyFont="1" applyBorder="1" applyAlignment="1"/>
    <xf numFmtId="0" fontId="25" fillId="2" borderId="0" xfId="0" applyFont="1" applyFill="1"/>
    <xf numFmtId="0" fontId="0" fillId="0" borderId="1" xfId="0" quotePrefix="1" applyBorder="1" applyProtection="1"/>
    <xf numFmtId="0" fontId="0" fillId="0" borderId="8" xfId="0" quotePrefix="1" applyBorder="1" applyProtection="1"/>
    <xf numFmtId="0" fontId="0" fillId="0" borderId="7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</xf>
    <xf numFmtId="0" fontId="0" fillId="0" borderId="20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19" fillId="0" borderId="0" xfId="0" applyFont="1" applyAlignment="1" applyProtection="1"/>
    <xf numFmtId="0" fontId="0" fillId="0" borderId="0" xfId="0" applyProtection="1"/>
    <xf numFmtId="0" fontId="0" fillId="0" borderId="21" xfId="0" applyBorder="1" applyProtection="1"/>
    <xf numFmtId="0" fontId="0" fillId="0" borderId="0" xfId="0" applyBorder="1" applyAlignment="1" applyProtection="1">
      <alignment horizontal="center" vertical="center" textRotation="90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Alignment="1" applyProtection="1">
      <alignment horizontal="center" vertical="center" textRotation="90"/>
    </xf>
    <xf numFmtId="0" fontId="18" fillId="0" borderId="0" xfId="0" applyFont="1" applyProtection="1"/>
    <xf numFmtId="0" fontId="0" fillId="0" borderId="15" xfId="0" applyBorder="1" applyProtection="1"/>
    <xf numFmtId="0" fontId="0" fillId="0" borderId="16" xfId="0" applyBorder="1" applyProtection="1"/>
    <xf numFmtId="174" fontId="0" fillId="0" borderId="6" xfId="0" applyNumberFormat="1" applyBorder="1" applyAlignment="1">
      <alignment horizontal="center"/>
    </xf>
    <xf numFmtId="174" fontId="0" fillId="0" borderId="1" xfId="0" applyNumberFormat="1" applyFill="1" applyBorder="1" applyAlignment="1">
      <alignment horizontal="center"/>
    </xf>
    <xf numFmtId="1" fontId="3" fillId="0" borderId="0" xfId="0" applyNumberFormat="1" applyFont="1"/>
    <xf numFmtId="0" fontId="23" fillId="0" borderId="22" xfId="0" applyFont="1" applyBorder="1"/>
    <xf numFmtId="0" fontId="23" fillId="0" borderId="23" xfId="0" applyFont="1" applyFill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4" xfId="0" applyFont="1" applyBorder="1"/>
    <xf numFmtId="0" fontId="23" fillId="0" borderId="25" xfId="0" applyFont="1" applyBorder="1"/>
    <xf numFmtId="0" fontId="23" fillId="0" borderId="26" xfId="0" applyFont="1" applyBorder="1"/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0" fillId="0" borderId="0" xfId="0" applyFont="1" applyBorder="1" applyAlignment="1">
      <alignment horizontal="left"/>
    </xf>
    <xf numFmtId="0" fontId="10" fillId="0" borderId="27" xfId="0" applyFont="1" applyBorder="1" applyAlignment="1"/>
    <xf numFmtId="0" fontId="0" fillId="0" borderId="27" xfId="0" applyBorder="1"/>
    <xf numFmtId="0" fontId="0" fillId="0" borderId="0" xfId="0" quotePrefix="1" applyBorder="1"/>
    <xf numFmtId="0" fontId="24" fillId="0" borderId="28" xfId="0" applyFont="1" applyBorder="1"/>
    <xf numFmtId="0" fontId="24" fillId="0" borderId="29" xfId="0" applyFont="1" applyBorder="1"/>
    <xf numFmtId="0" fontId="24" fillId="0" borderId="30" xfId="0" applyFont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3" xfId="0" applyBorder="1"/>
    <xf numFmtId="0" fontId="20" fillId="0" borderId="0" xfId="0" quotePrefix="1" applyFont="1" applyBorder="1" applyAlignment="1">
      <alignment horizontal="left"/>
    </xf>
    <xf numFmtId="0" fontId="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Protection="1">
      <protection locked="0"/>
    </xf>
    <xf numFmtId="0" fontId="0" fillId="0" borderId="31" xfId="0" applyBorder="1" applyAlignment="1">
      <alignment vertical="center"/>
    </xf>
    <xf numFmtId="0" fontId="0" fillId="0" borderId="29" xfId="0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</xf>
    <xf numFmtId="0" fontId="10" fillId="0" borderId="0" xfId="0" applyFont="1" applyAlignment="1" applyProtection="1"/>
    <xf numFmtId="0" fontId="20" fillId="0" borderId="0" xfId="0" applyFont="1" applyAlignment="1" applyProtection="1"/>
    <xf numFmtId="0" fontId="0" fillId="0" borderId="0" xfId="0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0" fillId="0" borderId="25" xfId="0" quotePrefix="1" applyBorder="1" applyProtection="1"/>
    <xf numFmtId="0" fontId="0" fillId="0" borderId="25" xfId="0" applyBorder="1" applyAlignment="1" applyProtection="1">
      <alignment horizontal="center"/>
    </xf>
    <xf numFmtId="0" fontId="0" fillId="0" borderId="24" xfId="0" applyBorder="1" applyProtection="1"/>
    <xf numFmtId="0" fontId="0" fillId="0" borderId="36" xfId="0" applyBorder="1" applyProtection="1"/>
    <xf numFmtId="0" fontId="0" fillId="0" borderId="37" xfId="0" applyBorder="1" applyProtection="1"/>
    <xf numFmtId="0" fontId="0" fillId="0" borderId="32" xfId="0" applyBorder="1" applyProtection="1"/>
    <xf numFmtId="0" fontId="0" fillId="0" borderId="2" xfId="0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0" fillId="0" borderId="25" xfId="0" quotePrefix="1" applyBorder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/>
    <xf numFmtId="0" fontId="20" fillId="0" borderId="0" xfId="0" quotePrefix="1" applyFont="1" applyFill="1" applyBorder="1"/>
    <xf numFmtId="0" fontId="6" fillId="0" borderId="0" xfId="0" applyFont="1" applyProtection="1"/>
    <xf numFmtId="0" fontId="2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20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20" fillId="0" borderId="0" xfId="0" applyFont="1" applyProtection="1"/>
    <xf numFmtId="0" fontId="20" fillId="0" borderId="1" xfId="0" applyFont="1" applyBorder="1" applyProtection="1"/>
    <xf numFmtId="2" fontId="0" fillId="0" borderId="1" xfId="0" applyNumberFormat="1" applyBorder="1" applyProtection="1"/>
    <xf numFmtId="0" fontId="10" fillId="0" borderId="1" xfId="0" applyFont="1" applyBorder="1" applyAlignment="1" applyProtection="1">
      <alignment horizontal="left"/>
    </xf>
    <xf numFmtId="0" fontId="20" fillId="0" borderId="38" xfId="0" applyFont="1" applyBorder="1" applyAlignment="1" applyProtection="1">
      <alignment horizontal="center"/>
    </xf>
    <xf numFmtId="0" fontId="20" fillId="0" borderId="39" xfId="0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right"/>
    </xf>
    <xf numFmtId="2" fontId="0" fillId="0" borderId="0" xfId="0" applyNumberFormat="1" applyBorder="1" applyProtection="1"/>
    <xf numFmtId="0" fontId="20" fillId="0" borderId="17" xfId="0" quotePrefix="1" applyFont="1" applyBorder="1" applyAlignment="1">
      <alignment horizontal="center"/>
    </xf>
    <xf numFmtId="0" fontId="24" fillId="0" borderId="25" xfId="0" applyFont="1" applyBorder="1"/>
    <xf numFmtId="0" fontId="24" fillId="0" borderId="40" xfId="0" applyFont="1" applyBorder="1"/>
    <xf numFmtId="0" fontId="24" fillId="0" borderId="26" xfId="0" applyFont="1" applyBorder="1"/>
    <xf numFmtId="0" fontId="0" fillId="0" borderId="17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24" xfId="0" applyBorder="1" applyAlignment="1">
      <alignment horizontal="center"/>
    </xf>
    <xf numFmtId="174" fontId="24" fillId="0" borderId="23" xfId="0" applyNumberFormat="1" applyFont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41" xfId="0" applyBorder="1" applyProtection="1"/>
    <xf numFmtId="0" fontId="0" fillId="0" borderId="28" xfId="0" applyBorder="1" applyProtection="1"/>
    <xf numFmtId="2" fontId="0" fillId="0" borderId="38" xfId="0" applyNumberFormat="1" applyBorder="1" applyProtection="1"/>
    <xf numFmtId="2" fontId="0" fillId="0" borderId="39" xfId="0" applyNumberFormat="1" applyBorder="1" applyProtection="1"/>
    <xf numFmtId="2" fontId="0" fillId="0" borderId="25" xfId="0" applyNumberFormat="1" applyBorder="1" applyProtection="1"/>
    <xf numFmtId="0" fontId="0" fillId="0" borderId="42" xfId="0" applyBorder="1" applyProtection="1"/>
    <xf numFmtId="0" fontId="0" fillId="0" borderId="43" xfId="0" applyBorder="1" applyProtection="1"/>
    <xf numFmtId="0" fontId="0" fillId="0" borderId="44" xfId="0" applyBorder="1" applyProtection="1"/>
    <xf numFmtId="0" fontId="10" fillId="0" borderId="40" xfId="0" applyFont="1" applyBorder="1" applyProtection="1"/>
    <xf numFmtId="0" fontId="20" fillId="0" borderId="0" xfId="0" quotePrefix="1" applyFont="1" applyBorder="1"/>
    <xf numFmtId="0" fontId="20" fillId="0" borderId="1" xfId="0" quotePrefix="1" applyFont="1" applyBorder="1" applyProtection="1">
      <protection locked="0"/>
    </xf>
    <xf numFmtId="0" fontId="0" fillId="0" borderId="0" xfId="0" applyAlignment="1" applyProtection="1"/>
    <xf numFmtId="0" fontId="0" fillId="0" borderId="25" xfId="0" applyBorder="1" applyProtection="1"/>
    <xf numFmtId="0" fontId="0" fillId="0" borderId="38" xfId="0" applyBorder="1" applyProtection="1"/>
    <xf numFmtId="0" fontId="0" fillId="0" borderId="45" xfId="0" applyBorder="1" applyProtection="1"/>
    <xf numFmtId="0" fontId="35" fillId="0" borderId="1" xfId="0" applyFont="1" applyBorder="1" applyAlignment="1" applyProtection="1">
      <alignment horizontal="center"/>
    </xf>
    <xf numFmtId="0" fontId="35" fillId="0" borderId="8" xfId="0" applyFont="1" applyBorder="1" applyAlignment="1" applyProtection="1">
      <alignment horizontal="center"/>
    </xf>
    <xf numFmtId="0" fontId="29" fillId="2" borderId="0" xfId="1" applyFont="1" applyFill="1" applyAlignment="1" applyProtection="1">
      <alignment horizontal="center"/>
    </xf>
    <xf numFmtId="0" fontId="18" fillId="2" borderId="0" xfId="0" applyFont="1" applyFill="1" applyAlignment="1">
      <alignment horizontal="left"/>
    </xf>
    <xf numFmtId="0" fontId="26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36" fillId="2" borderId="57" xfId="0" applyFont="1" applyFill="1" applyBorder="1" applyAlignment="1" applyProtection="1">
      <alignment horizontal="center" vertical="center"/>
      <protection locked="0"/>
    </xf>
    <xf numFmtId="0" fontId="36" fillId="2" borderId="58" xfId="0" applyFont="1" applyFill="1" applyBorder="1" applyAlignment="1" applyProtection="1">
      <alignment horizontal="center" vertical="center"/>
      <protection locked="0"/>
    </xf>
    <xf numFmtId="0" fontId="36" fillId="2" borderId="59" xfId="0" applyFont="1" applyFill="1" applyBorder="1" applyAlignment="1" applyProtection="1">
      <alignment horizontal="center" vertical="center"/>
      <protection locked="0"/>
    </xf>
    <xf numFmtId="0" fontId="36" fillId="2" borderId="60" xfId="0" applyFont="1" applyFill="1" applyBorder="1" applyAlignment="1" applyProtection="1">
      <alignment horizontal="center" vertical="center"/>
      <protection locked="0"/>
    </xf>
    <xf numFmtId="0" fontId="36" fillId="2" borderId="61" xfId="0" applyFont="1" applyFill="1" applyBorder="1" applyAlignment="1" applyProtection="1">
      <alignment horizontal="center" vertical="center"/>
      <protection locked="0"/>
    </xf>
    <xf numFmtId="0" fontId="36" fillId="2" borderId="62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Alignment="1">
      <alignment horizontal="center"/>
    </xf>
    <xf numFmtId="0" fontId="19" fillId="0" borderId="0" xfId="0" applyFont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wrapText="1"/>
    </xf>
    <xf numFmtId="0" fontId="20" fillId="0" borderId="1" xfId="0" applyFont="1" applyBorder="1" applyAlignment="1" applyProtection="1">
      <alignment horizontal="center" wrapText="1"/>
    </xf>
    <xf numFmtId="0" fontId="20" fillId="0" borderId="20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0" fontId="0" fillId="0" borderId="48" xfId="0" applyBorder="1" applyAlignment="1" applyProtection="1">
      <alignment horizontal="center" vertical="center" textRotation="90"/>
    </xf>
    <xf numFmtId="0" fontId="0" fillId="0" borderId="51" xfId="0" applyBorder="1" applyAlignment="1" applyProtection="1">
      <alignment horizontal="center" vertical="center" textRotation="90"/>
    </xf>
    <xf numFmtId="0" fontId="0" fillId="0" borderId="52" xfId="0" applyBorder="1" applyAlignment="1" applyProtection="1">
      <alignment horizontal="center" vertical="center" textRotation="90"/>
    </xf>
    <xf numFmtId="0" fontId="0" fillId="0" borderId="10" xfId="0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41" xfId="0" applyBorder="1" applyAlignment="1" applyProtection="1">
      <alignment horizontal="left"/>
    </xf>
    <xf numFmtId="0" fontId="0" fillId="0" borderId="28" xfId="0" applyBorder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2" xfId="0" applyBorder="1" applyAlignment="1" applyProtection="1">
      <alignment horizontal="left"/>
    </xf>
    <xf numFmtId="0" fontId="0" fillId="0" borderId="29" xfId="0" applyBorder="1" applyAlignment="1" applyProtection="1">
      <alignment horizontal="left"/>
    </xf>
    <xf numFmtId="0" fontId="0" fillId="0" borderId="46" xfId="0" applyBorder="1" applyAlignment="1" applyProtection="1">
      <alignment horizontal="left"/>
    </xf>
    <xf numFmtId="0" fontId="0" fillId="0" borderId="47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40" xfId="0" applyBorder="1" applyAlignment="1" applyProtection="1">
      <alignment horizontal="left"/>
    </xf>
    <xf numFmtId="0" fontId="0" fillId="0" borderId="48" xfId="0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0" fillId="0" borderId="41" xfId="0" applyBorder="1" applyAlignment="1" applyProtection="1"/>
    <xf numFmtId="0" fontId="0" fillId="0" borderId="28" xfId="0" applyBorder="1" applyAlignment="1" applyProtection="1"/>
    <xf numFmtId="0" fontId="0" fillId="0" borderId="12" xfId="0" applyBorder="1" applyAlignment="1" applyProtection="1"/>
    <xf numFmtId="0" fontId="0" fillId="0" borderId="29" xfId="0" applyBorder="1" applyAlignment="1" applyProtection="1"/>
    <xf numFmtId="0" fontId="0" fillId="0" borderId="10" xfId="0" applyBorder="1" applyAlignment="1" applyProtection="1"/>
    <xf numFmtId="0" fontId="0" fillId="0" borderId="31" xfId="0" applyBorder="1" applyAlignment="1" applyProtection="1"/>
    <xf numFmtId="0" fontId="30" fillId="0" borderId="0" xfId="0" applyFont="1" applyAlignment="1" applyProtection="1">
      <alignment horizontal="center"/>
    </xf>
    <xf numFmtId="0" fontId="20" fillId="0" borderId="53" xfId="0" applyFont="1" applyBorder="1" applyAlignment="1" applyProtection="1">
      <alignment horizontal="center" wrapText="1"/>
    </xf>
    <xf numFmtId="0" fontId="20" fillId="0" borderId="46" xfId="0" applyFont="1" applyBorder="1" applyAlignment="1" applyProtection="1">
      <alignment horizontal="center" wrapText="1"/>
    </xf>
    <xf numFmtId="0" fontId="20" fillId="0" borderId="47" xfId="0" applyFont="1" applyBorder="1" applyAlignment="1" applyProtection="1">
      <alignment horizontal="center" wrapText="1"/>
    </xf>
    <xf numFmtId="0" fontId="20" fillId="0" borderId="44" xfId="0" applyFont="1" applyBorder="1" applyAlignment="1" applyProtection="1">
      <alignment horizontal="center" wrapText="1"/>
    </xf>
    <xf numFmtId="0" fontId="20" fillId="0" borderId="13" xfId="0" applyFont="1" applyBorder="1" applyAlignment="1" applyProtection="1">
      <alignment horizontal="center" wrapText="1"/>
    </xf>
    <xf numFmtId="0" fontId="20" fillId="0" borderId="40" xfId="0" applyFont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left"/>
    </xf>
    <xf numFmtId="2" fontId="0" fillId="0" borderId="41" xfId="0" applyNumberFormat="1" applyBorder="1" applyAlignment="1" applyProtection="1">
      <alignment horizontal="left"/>
    </xf>
    <xf numFmtId="2" fontId="0" fillId="0" borderId="28" xfId="0" applyNumberFormat="1" applyBorder="1" applyAlignment="1" applyProtection="1">
      <alignment horizontal="left"/>
    </xf>
    <xf numFmtId="0" fontId="0" fillId="0" borderId="53" xfId="0" applyBorder="1" applyAlignment="1" applyProtection="1"/>
    <xf numFmtId="0" fontId="0" fillId="0" borderId="47" xfId="0" applyBorder="1" applyAlignment="1" applyProtection="1"/>
    <xf numFmtId="0" fontId="0" fillId="0" borderId="42" xfId="0" applyBorder="1" applyAlignment="1" applyProtection="1"/>
    <xf numFmtId="0" fontId="0" fillId="0" borderId="43" xfId="0" applyBorder="1" applyAlignment="1" applyProtection="1"/>
    <xf numFmtId="0" fontId="0" fillId="0" borderId="21" xfId="0" applyBorder="1" applyAlignment="1" applyProtection="1"/>
    <xf numFmtId="0" fontId="0" fillId="0" borderId="36" xfId="0" applyBorder="1" applyAlignment="1" applyProtection="1"/>
    <xf numFmtId="0" fontId="0" fillId="0" borderId="37" xfId="0" applyBorder="1" applyAlignment="1" applyProtection="1"/>
    <xf numFmtId="0" fontId="0" fillId="0" borderId="32" xfId="0" applyBorder="1" applyAlignment="1" applyProtection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0" fillId="0" borderId="41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10" fillId="0" borderId="41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0" fillId="0" borderId="41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41" xfId="0" quotePrefix="1" applyBorder="1" applyAlignment="1" applyProtection="1">
      <alignment horizontal="center"/>
      <protection locked="0"/>
    </xf>
    <xf numFmtId="0" fontId="0" fillId="0" borderId="41" xfId="0" applyBorder="1" applyAlignment="1">
      <alignment horizontal="left"/>
    </xf>
    <xf numFmtId="0" fontId="0" fillId="0" borderId="28" xfId="0" applyBorder="1" applyAlignment="1">
      <alignment horizontal="left"/>
    </xf>
    <xf numFmtId="0" fontId="22" fillId="0" borderId="0" xfId="0" applyFont="1" applyAlignment="1">
      <alignment horizontal="center"/>
    </xf>
    <xf numFmtId="0" fontId="21" fillId="0" borderId="13" xfId="0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8" xfId="0" applyBorder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32" xfId="0" applyFont="1" applyFill="1" applyBorder="1" applyAlignment="1">
      <alignment horizontal="right"/>
    </xf>
    <xf numFmtId="0" fontId="10" fillId="0" borderId="13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14" fontId="8" fillId="0" borderId="0" xfId="0" applyNumberFormat="1" applyFont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4" fillId="0" borderId="0" xfId="1" applyBorder="1" applyAlignment="1" applyProtection="1">
      <alignment horizontal="left"/>
    </xf>
    <xf numFmtId="0" fontId="16" fillId="0" borderId="0" xfId="1" applyFont="1" applyBorder="1" applyAlignment="1" applyProtection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quotePrefix="1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Saisonübersicht</a:t>
            </a:r>
          </a:p>
        </c:rich>
      </c:tx>
      <c:layout>
        <c:manualLayout>
          <c:xMode val="edge"/>
          <c:yMode val="edge"/>
          <c:x val="0.39572267370322023"/>
          <c:y val="3.34190231362467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42979791561859"/>
          <c:y val="0.17737789203084833"/>
          <c:w val="0.6203219354423174"/>
          <c:h val="0.65038560411311053"/>
        </c:manualLayout>
      </c:layout>
      <c:lineChart>
        <c:grouping val="standard"/>
        <c:varyColors val="0"/>
        <c:ser>
          <c:idx val="0"/>
          <c:order val="0"/>
          <c:tx>
            <c:strRef>
              <c:f>Saison!$B$7</c:f>
              <c:strCache>
                <c:ptCount val="1"/>
                <c:pt idx="0">
                  <c:v>1. Wettkampftag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Saison!$A$8:$A$14</c:f>
              <c:strCache>
                <c:ptCount val="7"/>
                <c:pt idx="0">
                  <c:v>1. Match</c:v>
                </c:pt>
                <c:pt idx="1">
                  <c:v>2. Match</c:v>
                </c:pt>
                <c:pt idx="2">
                  <c:v>3. Match</c:v>
                </c:pt>
                <c:pt idx="3">
                  <c:v>4. Match</c:v>
                </c:pt>
                <c:pt idx="4">
                  <c:v>5. Match</c:v>
                </c:pt>
                <c:pt idx="5">
                  <c:v>6. Match</c:v>
                </c:pt>
                <c:pt idx="6">
                  <c:v>7. Match</c:v>
                </c:pt>
              </c:strCache>
            </c:strRef>
          </c:cat>
          <c:val>
            <c:numRef>
              <c:f>Saison!$B$8:$B$14</c:f>
              <c:numCache>
                <c:formatCode>General</c:formatCode>
                <c:ptCount val="7"/>
                <c:pt idx="0">
                  <c:v>54.6</c:v>
                </c:pt>
                <c:pt idx="1">
                  <c:v>52.75</c:v>
                </c:pt>
                <c:pt idx="2">
                  <c:v>56.333333333333336</c:v>
                </c:pt>
                <c:pt idx="3">
                  <c:v>51.25</c:v>
                </c:pt>
                <c:pt idx="4">
                  <c:v>49.75</c:v>
                </c:pt>
                <c:pt idx="5">
                  <c:v>52.6</c:v>
                </c:pt>
                <c:pt idx="6">
                  <c:v>50.75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CC-4582-B50D-9E79D66CE6B0}"/>
            </c:ext>
          </c:extLst>
        </c:ser>
        <c:ser>
          <c:idx val="1"/>
          <c:order val="1"/>
          <c:tx>
            <c:strRef>
              <c:f>Saison!$C$7</c:f>
              <c:strCache>
                <c:ptCount val="1"/>
                <c:pt idx="0">
                  <c:v>2. Wettkampftag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Saison!$A$8:$A$14</c:f>
              <c:strCache>
                <c:ptCount val="7"/>
                <c:pt idx="0">
                  <c:v>1. Match</c:v>
                </c:pt>
                <c:pt idx="1">
                  <c:v>2. Match</c:v>
                </c:pt>
                <c:pt idx="2">
                  <c:v>3. Match</c:v>
                </c:pt>
                <c:pt idx="3">
                  <c:v>4. Match</c:v>
                </c:pt>
                <c:pt idx="4">
                  <c:v>5. Match</c:v>
                </c:pt>
                <c:pt idx="5">
                  <c:v>6. Match</c:v>
                </c:pt>
                <c:pt idx="6">
                  <c:v>7. Match</c:v>
                </c:pt>
              </c:strCache>
            </c:strRef>
          </c:cat>
          <c:val>
            <c:numRef>
              <c:f>Saison!$C$8:$C$14</c:f>
              <c:numCache>
                <c:formatCode>General</c:formatCode>
                <c:ptCount val="7"/>
                <c:pt idx="0">
                  <c:v>52</c:v>
                </c:pt>
                <c:pt idx="1">
                  <c:v>48.75</c:v>
                </c:pt>
                <c:pt idx="2">
                  <c:v>51.2</c:v>
                </c:pt>
                <c:pt idx="3">
                  <c:v>49.2</c:v>
                </c:pt>
                <c:pt idx="4">
                  <c:v>52</c:v>
                </c:pt>
                <c:pt idx="5">
                  <c:v>50.2</c:v>
                </c:pt>
                <c:pt idx="6">
                  <c:v>51.75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CC-4582-B50D-9E79D66CE6B0}"/>
            </c:ext>
          </c:extLst>
        </c:ser>
        <c:ser>
          <c:idx val="2"/>
          <c:order val="2"/>
          <c:tx>
            <c:strRef>
              <c:f>Saison!$D$7</c:f>
              <c:strCache>
                <c:ptCount val="1"/>
                <c:pt idx="0">
                  <c:v>3. Wettkampftag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Saison!$A$8:$A$14</c:f>
              <c:strCache>
                <c:ptCount val="7"/>
                <c:pt idx="0">
                  <c:v>1. Match</c:v>
                </c:pt>
                <c:pt idx="1">
                  <c:v>2. Match</c:v>
                </c:pt>
                <c:pt idx="2">
                  <c:v>3. Match</c:v>
                </c:pt>
                <c:pt idx="3">
                  <c:v>4. Match</c:v>
                </c:pt>
                <c:pt idx="4">
                  <c:v>5. Match</c:v>
                </c:pt>
                <c:pt idx="5">
                  <c:v>6. Match</c:v>
                </c:pt>
                <c:pt idx="6">
                  <c:v>7. Match</c:v>
                </c:pt>
              </c:strCache>
            </c:strRef>
          </c:cat>
          <c:val>
            <c:numRef>
              <c:f>Saison!$D$8:$D$14</c:f>
              <c:numCache>
                <c:formatCode>General</c:formatCode>
                <c:ptCount val="7"/>
                <c:pt idx="0">
                  <c:v>55.333333333333336</c:v>
                </c:pt>
                <c:pt idx="1">
                  <c:v>53</c:v>
                </c:pt>
                <c:pt idx="2">
                  <c:v>47.666666666666664</c:v>
                </c:pt>
                <c:pt idx="3">
                  <c:v>51.25</c:v>
                </c:pt>
                <c:pt idx="4">
                  <c:v>52.2</c:v>
                </c:pt>
                <c:pt idx="5">
                  <c:v>49.6</c:v>
                </c:pt>
                <c:pt idx="6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CC-4582-B50D-9E79D66CE6B0}"/>
            </c:ext>
          </c:extLst>
        </c:ser>
        <c:ser>
          <c:idx val="3"/>
          <c:order val="3"/>
          <c:tx>
            <c:strRef>
              <c:f>Saison!$E$7</c:f>
              <c:strCache>
                <c:ptCount val="1"/>
                <c:pt idx="0">
                  <c:v>4. Wettkampftag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Saison!$A$8:$A$14</c:f>
              <c:strCache>
                <c:ptCount val="7"/>
                <c:pt idx="0">
                  <c:v>1. Match</c:v>
                </c:pt>
                <c:pt idx="1">
                  <c:v>2. Match</c:v>
                </c:pt>
                <c:pt idx="2">
                  <c:v>3. Match</c:v>
                </c:pt>
                <c:pt idx="3">
                  <c:v>4. Match</c:v>
                </c:pt>
                <c:pt idx="4">
                  <c:v>5. Match</c:v>
                </c:pt>
                <c:pt idx="5">
                  <c:v>6. Match</c:v>
                </c:pt>
                <c:pt idx="6">
                  <c:v>7. Match</c:v>
                </c:pt>
              </c:strCache>
            </c:strRef>
          </c:cat>
          <c:val>
            <c:numRef>
              <c:f>Saison!$E$8:$E$14</c:f>
              <c:numCache>
                <c:formatCode>General</c:formatCode>
                <c:ptCount val="7"/>
                <c:pt idx="0">
                  <c:v>51.666666666666664</c:v>
                </c:pt>
                <c:pt idx="1">
                  <c:v>49.75</c:v>
                </c:pt>
                <c:pt idx="2">
                  <c:v>50.333333333333336</c:v>
                </c:pt>
                <c:pt idx="3">
                  <c:v>51.8</c:v>
                </c:pt>
                <c:pt idx="4">
                  <c:v>51</c:v>
                </c:pt>
                <c:pt idx="5">
                  <c:v>48.333333333333336</c:v>
                </c:pt>
                <c:pt idx="6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CC-4582-B50D-9E79D66CE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599296"/>
        <c:axId val="1"/>
      </c:lineChart>
      <c:catAx>
        <c:axId val="34059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Match</a:t>
                </a:r>
              </a:p>
            </c:rich>
          </c:tx>
          <c:layout>
            <c:manualLayout>
              <c:xMode val="edge"/>
              <c:yMode val="edge"/>
              <c:x val="0.39572267370322023"/>
              <c:y val="0.904884318766066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Schnitt</a:t>
                </a:r>
                <a:r>
                  <a:rPr lang="de-DE" baseline="0"/>
                  <a:t> je Passe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2.8520499108734401E-2"/>
              <c:y val="0.455012853470437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0599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935959876673176"/>
          <c:y val="0.39845758354755784"/>
          <c:w val="0.98574143472707632"/>
          <c:h val="0.606683804627249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geschossene Matches</a:t>
            </a:r>
          </a:p>
        </c:rich>
      </c:tx>
      <c:layout>
        <c:manualLayout>
          <c:xMode val="edge"/>
          <c:yMode val="edge"/>
          <c:x val="0.34813084112149534"/>
          <c:y val="3.1476997578692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2429906542056"/>
          <c:y val="0.24455205811138014"/>
          <c:w val="0.58177570093457942"/>
          <c:h val="0.60290556900726389"/>
        </c:manualLayout>
      </c:layout>
      <c:pieChart>
        <c:varyColors val="1"/>
        <c:ser>
          <c:idx val="0"/>
          <c:order val="0"/>
          <c:tx>
            <c:strRef>
              <c:f>Schützen!$G$6</c:f>
              <c:strCache>
                <c:ptCount val="1"/>
                <c:pt idx="0">
                  <c:v>Ges.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54D-40D8-AA49-8C12EEA221B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4D-40D8-AA49-8C12EEA221BC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4D-40D8-AA49-8C12EEA221B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4D-40D8-AA49-8C12EEA221BC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54D-40D8-AA49-8C12EEA221BC}"/>
              </c:ext>
            </c:extLst>
          </c:dPt>
          <c:dPt>
            <c:idx val="5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4D-40D8-AA49-8C12EEA221BC}"/>
              </c:ext>
            </c:extLst>
          </c:dPt>
          <c:dPt>
            <c:idx val="6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54D-40D8-AA49-8C12EEA221BC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4D-40D8-AA49-8C12EEA221BC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54D-40D8-AA49-8C12EEA221BC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54D-40D8-AA49-8C12EEA221BC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54D-40D8-AA49-8C12EEA221BC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54D-40D8-AA49-8C12EEA221BC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54D-40D8-AA49-8C12EEA221BC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54D-40D8-AA49-8C12EEA221BC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54D-40D8-AA49-8C12EEA221BC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54D-40D8-AA49-8C12EEA221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Schützen!$B$7:$B$14</c:f>
              <c:strCache>
                <c:ptCount val="7"/>
                <c:pt idx="0">
                  <c:v>Bernd Flotzinger</c:v>
                </c:pt>
                <c:pt idx="1">
                  <c:v>Jochen Schwertner</c:v>
                </c:pt>
                <c:pt idx="2">
                  <c:v>Dirk Jacob</c:v>
                </c:pt>
                <c:pt idx="3">
                  <c:v>Axel Schneider</c:v>
                </c:pt>
                <c:pt idx="4">
                  <c:v>Wolfgang Laschinsky</c:v>
                </c:pt>
                <c:pt idx="5">
                  <c:v>Uwe Schuster</c:v>
                </c:pt>
                <c:pt idx="6">
                  <c:v>Marco Wöhrl</c:v>
                </c:pt>
              </c:strCache>
            </c:strRef>
          </c:cat>
          <c:val>
            <c:numRef>
              <c:f>Schützen!$G$7:$G$14</c:f>
              <c:numCache>
                <c:formatCode>General</c:formatCode>
                <c:ptCount val="8"/>
                <c:pt idx="0">
                  <c:v>15</c:v>
                </c:pt>
                <c:pt idx="1">
                  <c:v>14</c:v>
                </c:pt>
                <c:pt idx="2">
                  <c:v>15</c:v>
                </c:pt>
                <c:pt idx="3">
                  <c:v>27</c:v>
                </c:pt>
                <c:pt idx="4">
                  <c:v>5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4D-40D8-AA49-8C12EEA22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660436137071654"/>
          <c:y val="0.3704600484261501"/>
          <c:w val="0.19781931464174451"/>
          <c:h val="0.351089588377723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Schnitt je Schütze</a:t>
            </a:r>
          </a:p>
        </c:rich>
      </c:tx>
      <c:layout>
        <c:manualLayout>
          <c:xMode val="edge"/>
          <c:yMode val="edge"/>
          <c:x val="0.38349580447450904"/>
          <c:y val="3.140096618357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17815972984888"/>
          <c:y val="0.17149798907851441"/>
          <c:w val="0.64809906969563136"/>
          <c:h val="0.661837309964971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Schützen!$B$7</c:f>
              <c:strCache>
                <c:ptCount val="1"/>
                <c:pt idx="0">
                  <c:v>Bernd Flotzinger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23985408116735E-3"/>
                  <c:y val="-9.661835748792270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F9-41F7-848A-BD76429BB9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val>
            <c:numRef>
              <c:f>Schützen!$I$7</c:f>
              <c:numCache>
                <c:formatCode>0.0</c:formatCode>
                <c:ptCount val="1"/>
                <c:pt idx="0">
                  <c:v>16.645555555555553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F9-41F7-848A-BD76429BB98D}"/>
            </c:ext>
          </c:extLst>
        </c:ser>
        <c:ser>
          <c:idx val="1"/>
          <c:order val="1"/>
          <c:tx>
            <c:strRef>
              <c:f>Schützen!$B$8</c:f>
              <c:strCache>
                <c:ptCount val="1"/>
                <c:pt idx="0">
                  <c:v>Jochen Schwertner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Schützen!$I$8</c:f>
              <c:numCache>
                <c:formatCode>0.0</c:formatCode>
                <c:ptCount val="1"/>
                <c:pt idx="0">
                  <c:v>17.844047619047618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F9-41F7-848A-BD76429BB98D}"/>
            </c:ext>
          </c:extLst>
        </c:ser>
        <c:ser>
          <c:idx val="2"/>
          <c:order val="2"/>
          <c:tx>
            <c:strRef>
              <c:f>Schützen!$B$9</c:f>
              <c:strCache>
                <c:ptCount val="1"/>
                <c:pt idx="0">
                  <c:v>Dirk Jacob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Schützen!$I$9</c:f>
              <c:numCache>
                <c:formatCode>0.0</c:formatCode>
                <c:ptCount val="1"/>
                <c:pt idx="0">
                  <c:v>16.576666666666664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F9-41F7-848A-BD76429BB98D}"/>
            </c:ext>
          </c:extLst>
        </c:ser>
        <c:ser>
          <c:idx val="3"/>
          <c:order val="3"/>
          <c:tx>
            <c:strRef>
              <c:f>Schützen!$B$10</c:f>
              <c:strCache>
                <c:ptCount val="1"/>
                <c:pt idx="0">
                  <c:v>Axel Schneider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Schützen!$I$10</c:f>
              <c:numCache>
                <c:formatCode>0.0</c:formatCode>
                <c:ptCount val="1"/>
                <c:pt idx="0">
                  <c:v>18.040123456790123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F9-41F7-848A-BD76429BB98D}"/>
            </c:ext>
          </c:extLst>
        </c:ser>
        <c:ser>
          <c:idx val="4"/>
          <c:order val="4"/>
          <c:tx>
            <c:strRef>
              <c:f>Schützen!$B$11</c:f>
              <c:strCache>
                <c:ptCount val="1"/>
                <c:pt idx="0">
                  <c:v>Wolfgang Laschinsky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Schützen!$I$11</c:f>
              <c:numCache>
                <c:formatCode>0.0</c:formatCode>
                <c:ptCount val="1"/>
                <c:pt idx="0">
                  <c:v>18.426666666666666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F9-41F7-848A-BD76429BB98D}"/>
            </c:ext>
          </c:extLst>
        </c:ser>
        <c:ser>
          <c:idx val="5"/>
          <c:order val="5"/>
          <c:tx>
            <c:strRef>
              <c:f>Schützen!$B$12</c:f>
              <c:strCache>
                <c:ptCount val="1"/>
                <c:pt idx="0">
                  <c:v>Uwe Schuster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Schützen!$I$12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F9-41F7-848A-BD76429BB98D}"/>
            </c:ext>
          </c:extLst>
        </c:ser>
        <c:ser>
          <c:idx val="6"/>
          <c:order val="6"/>
          <c:tx>
            <c:strRef>
              <c:f>Schützen!$B$13</c:f>
              <c:strCache>
                <c:ptCount val="1"/>
                <c:pt idx="0">
                  <c:v>Marco Wöhrl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Schützen!$I$13</c:f>
              <c:numCache>
                <c:formatCode>0.0</c:formatCode>
                <c:ptCount val="1"/>
                <c:pt idx="0">
                  <c:v>15.285714285714286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F9-41F7-848A-BD76429BB98D}"/>
            </c:ext>
          </c:extLst>
        </c:ser>
        <c:ser>
          <c:idx val="7"/>
          <c:order val="7"/>
          <c:tx>
            <c:strRef>
              <c:f>Schützen!$B$14</c:f>
              <c:strCache>
                <c:ptCount val="1"/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Schützen!$I$14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F9-41F7-848A-BD76429BB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599952"/>
        <c:axId val="1"/>
      </c:barChart>
      <c:catAx>
        <c:axId val="34059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Schützen</a:t>
                </a:r>
              </a:p>
            </c:rich>
          </c:tx>
          <c:layout>
            <c:manualLayout>
              <c:xMode val="edge"/>
              <c:yMode val="edge"/>
              <c:x val="0.47087447174438357"/>
              <c:y val="0.908214589118389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Schnitt je Passe</a:t>
                </a:r>
              </a:p>
            </c:rich>
          </c:tx>
          <c:layout>
            <c:manualLayout>
              <c:xMode val="edge"/>
              <c:yMode val="edge"/>
              <c:x val="2.5889964848785148E-2"/>
              <c:y val="0.384058985380450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059995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8"/>
        <c:delete val="1"/>
      </c:legendEntry>
      <c:layout>
        <c:manualLayout>
          <c:xMode val="edge"/>
          <c:yMode val="edge"/>
          <c:x val="0.77354689760907114"/>
          <c:y val="0.30917950473582106"/>
          <c:w val="0.21350955617551903"/>
          <c:h val="0.38888990325484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0" orientation="landscape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GBox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GBox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Label" lockText="1"/>
</file>

<file path=xl/ctrlProps/ctrlProp114.xml><?xml version="1.0" encoding="utf-8"?>
<formControlPr xmlns="http://schemas.microsoft.com/office/spreadsheetml/2009/9/main" objectType="Label" lockText="1"/>
</file>

<file path=xl/ctrlProps/ctrlProp115.xml><?xml version="1.0" encoding="utf-8"?>
<formControlPr xmlns="http://schemas.microsoft.com/office/spreadsheetml/2009/9/main" objectType="Label" lockText="1"/>
</file>

<file path=xl/ctrlProps/ctrlProp116.xml><?xml version="1.0" encoding="utf-8"?>
<formControlPr xmlns="http://schemas.microsoft.com/office/spreadsheetml/2009/9/main" objectType="Label" lockText="1"/>
</file>

<file path=xl/ctrlProps/ctrlProp117.xml><?xml version="1.0" encoding="utf-8"?>
<formControlPr xmlns="http://schemas.microsoft.com/office/spreadsheetml/2009/9/main" objectType="Label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GBox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GBox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GBox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GBox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GBox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0</xdr:row>
      <xdr:rowOff>47625</xdr:rowOff>
    </xdr:from>
    <xdr:to>
      <xdr:col>11</xdr:col>
      <xdr:colOff>704850</xdr:colOff>
      <xdr:row>12</xdr:row>
      <xdr:rowOff>9525</xdr:rowOff>
    </xdr:to>
    <xdr:pic>
      <xdr:nvPicPr>
        <xdr:cNvPr id="8361" name="Grafik 4" descr="BSP-logo_2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47625"/>
          <a:ext cx="19050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123825</xdr:colOff>
      <xdr:row>0</xdr:row>
      <xdr:rowOff>85725</xdr:rowOff>
    </xdr:from>
    <xdr:to>
      <xdr:col>8</xdr:col>
      <xdr:colOff>647700</xdr:colOff>
      <xdr:row>4</xdr:row>
      <xdr:rowOff>85725</xdr:rowOff>
    </xdr:to>
    <xdr:sp macro="" textlink="">
      <xdr:nvSpPr>
        <xdr:cNvPr id="8209" name="WordArt 17"/>
        <xdr:cNvSpPr>
          <a:spLocks noChangeArrowheads="1" noChangeShapeType="1" noTextEdit="1"/>
        </xdr:cNvSpPr>
      </xdr:nvSpPr>
      <xdr:spPr bwMode="auto">
        <a:xfrm>
          <a:off x="2409825" y="85725"/>
          <a:ext cx="433387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e-DE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00FFFF"/>
                  </a:gs>
                  <a:gs pos="50000">
                    <a:srgbClr val="000080"/>
                  </a:gs>
                  <a:gs pos="100000">
                    <a:srgbClr val="00FFFF"/>
                  </a:gs>
                </a:gsLst>
                <a:lin ang="5400000" scaled="1"/>
              </a:gradFill>
              <a:effectLst/>
              <a:latin typeface="Arial Black"/>
            </a:rPr>
            <a:t>Liga-Auswertung</a:t>
          </a:r>
        </a:p>
      </xdr:txBody>
    </xdr:sp>
    <xdr:clientData/>
  </xdr:twoCellAnchor>
  <xdr:twoCellAnchor editAs="oneCell">
    <xdr:from>
      <xdr:col>10</xdr:col>
      <xdr:colOff>438150</xdr:colOff>
      <xdr:row>38</xdr:row>
      <xdr:rowOff>19050</xdr:rowOff>
    </xdr:from>
    <xdr:to>
      <xdr:col>11</xdr:col>
      <xdr:colOff>695325</xdr:colOff>
      <xdr:row>39</xdr:row>
      <xdr:rowOff>47625</xdr:rowOff>
    </xdr:to>
    <xdr:pic>
      <xdr:nvPicPr>
        <xdr:cNvPr id="8363" name="Picture 47" descr="bsp-puplic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6191250"/>
          <a:ext cx="1019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0</xdr:rowOff>
        </xdr:from>
        <xdr:to>
          <xdr:col>2</xdr:col>
          <xdr:colOff>304800</xdr:colOff>
          <xdr:row>8</xdr:row>
          <xdr:rowOff>133350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1. Wettkampftag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</xdr:row>
          <xdr:rowOff>0</xdr:rowOff>
        </xdr:from>
        <xdr:to>
          <xdr:col>2</xdr:col>
          <xdr:colOff>304800</xdr:colOff>
          <xdr:row>11</xdr:row>
          <xdr:rowOff>133350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2. Wettkampftag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13</xdr:row>
          <xdr:rowOff>0</xdr:rowOff>
        </xdr:from>
        <xdr:to>
          <xdr:col>2</xdr:col>
          <xdr:colOff>304800</xdr:colOff>
          <xdr:row>14</xdr:row>
          <xdr:rowOff>133350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3. Wettkampftag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</xdr:row>
          <xdr:rowOff>0</xdr:rowOff>
        </xdr:from>
        <xdr:to>
          <xdr:col>2</xdr:col>
          <xdr:colOff>304800</xdr:colOff>
          <xdr:row>17</xdr:row>
          <xdr:rowOff>133350</xdr:rowOff>
        </xdr:to>
        <xdr:sp macro="" textlink="">
          <xdr:nvSpPr>
            <xdr:cNvPr id="8196" name="Button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4. Wettkampftag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</xdr:row>
          <xdr:rowOff>0</xdr:rowOff>
        </xdr:from>
        <xdr:to>
          <xdr:col>5</xdr:col>
          <xdr:colOff>304800</xdr:colOff>
          <xdr:row>8</xdr:row>
          <xdr:rowOff>133350</xdr:rowOff>
        </xdr:to>
        <xdr:sp macro="" textlink="">
          <xdr:nvSpPr>
            <xdr:cNvPr id="8197" name="Button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Saison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</xdr:row>
          <xdr:rowOff>0</xdr:rowOff>
        </xdr:from>
        <xdr:to>
          <xdr:col>5</xdr:col>
          <xdr:colOff>304800</xdr:colOff>
          <xdr:row>11</xdr:row>
          <xdr:rowOff>133350</xdr:rowOff>
        </xdr:to>
        <xdr:sp macro="" textlink="">
          <xdr:nvSpPr>
            <xdr:cNvPr id="8198" name="Button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Schützen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</xdr:row>
          <xdr:rowOff>0</xdr:rowOff>
        </xdr:from>
        <xdr:to>
          <xdr:col>8</xdr:col>
          <xdr:colOff>304800</xdr:colOff>
          <xdr:row>8</xdr:row>
          <xdr:rowOff>133350</xdr:rowOff>
        </xdr:to>
        <xdr:sp macro="" textlink="">
          <xdr:nvSpPr>
            <xdr:cNvPr id="8199" name="Button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Matches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8</xdr:col>
          <xdr:colOff>304800</xdr:colOff>
          <xdr:row>11</xdr:row>
          <xdr:rowOff>133350</xdr:rowOff>
        </xdr:to>
        <xdr:sp macro="" textlink="">
          <xdr:nvSpPr>
            <xdr:cNvPr id="8200" name="Button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Tabelle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6</xdr:row>
          <xdr:rowOff>0</xdr:rowOff>
        </xdr:from>
        <xdr:to>
          <xdr:col>2</xdr:col>
          <xdr:colOff>533400</xdr:colOff>
          <xdr:row>19</xdr:row>
          <xdr:rowOff>9525</xdr:rowOff>
        </xdr:to>
        <xdr:sp macro="" textlink="">
          <xdr:nvSpPr>
            <xdr:cNvPr id="8205" name="Group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6</xdr:row>
          <xdr:rowOff>0</xdr:rowOff>
        </xdr:from>
        <xdr:to>
          <xdr:col>5</xdr:col>
          <xdr:colOff>533400</xdr:colOff>
          <xdr:row>13</xdr:row>
          <xdr:rowOff>0</xdr:rowOff>
        </xdr:to>
        <xdr:sp macro="" textlink="">
          <xdr:nvSpPr>
            <xdr:cNvPr id="8206" name="Group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6</xdr:row>
          <xdr:rowOff>0</xdr:rowOff>
        </xdr:from>
        <xdr:to>
          <xdr:col>8</xdr:col>
          <xdr:colOff>533400</xdr:colOff>
          <xdr:row>13</xdr:row>
          <xdr:rowOff>0</xdr:rowOff>
        </xdr:to>
        <xdr:sp macro="" textlink="">
          <xdr:nvSpPr>
            <xdr:cNvPr id="8207" name="Group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8</xdr:col>
          <xdr:colOff>304800</xdr:colOff>
          <xdr:row>23</xdr:row>
          <xdr:rowOff>133350</xdr:rowOff>
        </xdr:to>
        <xdr:sp macro="" textlink="">
          <xdr:nvSpPr>
            <xdr:cNvPr id="8220" name="Button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Hilfe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21</xdr:row>
          <xdr:rowOff>0</xdr:rowOff>
        </xdr:from>
        <xdr:to>
          <xdr:col>8</xdr:col>
          <xdr:colOff>533400</xdr:colOff>
          <xdr:row>25</xdr:row>
          <xdr:rowOff>0</xdr:rowOff>
        </xdr:to>
        <xdr:sp macro="" textlink="">
          <xdr:nvSpPr>
            <xdr:cNvPr id="8221" name="Group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25</xdr:row>
          <xdr:rowOff>0</xdr:rowOff>
        </xdr:from>
        <xdr:to>
          <xdr:col>2</xdr:col>
          <xdr:colOff>304800</xdr:colOff>
          <xdr:row>26</xdr:row>
          <xdr:rowOff>133350</xdr:rowOff>
        </xdr:to>
        <xdr:sp macro="" textlink="">
          <xdr:nvSpPr>
            <xdr:cNvPr id="8226" name="Button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1. Wettkampftag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28</xdr:row>
          <xdr:rowOff>0</xdr:rowOff>
        </xdr:from>
        <xdr:to>
          <xdr:col>2</xdr:col>
          <xdr:colOff>304800</xdr:colOff>
          <xdr:row>29</xdr:row>
          <xdr:rowOff>133350</xdr:rowOff>
        </xdr:to>
        <xdr:sp macro="" textlink="">
          <xdr:nvSpPr>
            <xdr:cNvPr id="8227" name="Button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2. Wettkampftag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31</xdr:row>
          <xdr:rowOff>0</xdr:rowOff>
        </xdr:from>
        <xdr:to>
          <xdr:col>2</xdr:col>
          <xdr:colOff>304800</xdr:colOff>
          <xdr:row>32</xdr:row>
          <xdr:rowOff>133350</xdr:rowOff>
        </xdr:to>
        <xdr:sp macro="" textlink="">
          <xdr:nvSpPr>
            <xdr:cNvPr id="8228" name="Button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3. Wettkampftag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34</xdr:row>
          <xdr:rowOff>0</xdr:rowOff>
        </xdr:from>
        <xdr:to>
          <xdr:col>2</xdr:col>
          <xdr:colOff>304800</xdr:colOff>
          <xdr:row>35</xdr:row>
          <xdr:rowOff>133350</xdr:rowOff>
        </xdr:to>
        <xdr:sp macro="" textlink="">
          <xdr:nvSpPr>
            <xdr:cNvPr id="8229" name="Button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4. Wettkampftag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22</xdr:row>
          <xdr:rowOff>0</xdr:rowOff>
        </xdr:from>
        <xdr:to>
          <xdr:col>2</xdr:col>
          <xdr:colOff>304800</xdr:colOff>
          <xdr:row>23</xdr:row>
          <xdr:rowOff>133350</xdr:rowOff>
        </xdr:to>
        <xdr:sp macro="" textlink="">
          <xdr:nvSpPr>
            <xdr:cNvPr id="8230" name="Button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Anfangstabelle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21</xdr:row>
          <xdr:rowOff>0</xdr:rowOff>
        </xdr:from>
        <xdr:to>
          <xdr:col>2</xdr:col>
          <xdr:colOff>533400</xdr:colOff>
          <xdr:row>36</xdr:row>
          <xdr:rowOff>152400</xdr:rowOff>
        </xdr:to>
        <xdr:sp macro="" textlink="">
          <xdr:nvSpPr>
            <xdr:cNvPr id="8231" name="Group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21</xdr:row>
          <xdr:rowOff>28575</xdr:rowOff>
        </xdr:from>
        <xdr:to>
          <xdr:col>5</xdr:col>
          <xdr:colOff>523875</xdr:colOff>
          <xdr:row>25</xdr:row>
          <xdr:rowOff>28575</xdr:rowOff>
        </xdr:to>
        <xdr:sp macro="" textlink="">
          <xdr:nvSpPr>
            <xdr:cNvPr id="8235" name="Group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733425</xdr:colOff>
          <xdr:row>22</xdr:row>
          <xdr:rowOff>38100</xdr:rowOff>
        </xdr:from>
        <xdr:to>
          <xdr:col>5</xdr:col>
          <xdr:colOff>276225</xdr:colOff>
          <xdr:row>24</xdr:row>
          <xdr:rowOff>9525</xdr:rowOff>
        </xdr:to>
        <xdr:sp macro="" textlink="">
          <xdr:nvSpPr>
            <xdr:cNvPr id="8236" name="Button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Finale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27</xdr:row>
          <xdr:rowOff>28575</xdr:rowOff>
        </xdr:from>
        <xdr:to>
          <xdr:col>5</xdr:col>
          <xdr:colOff>523875</xdr:colOff>
          <xdr:row>31</xdr:row>
          <xdr:rowOff>28575</xdr:rowOff>
        </xdr:to>
        <xdr:sp macro="" textlink="">
          <xdr:nvSpPr>
            <xdr:cNvPr id="8237" name="Group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733425</xdr:colOff>
          <xdr:row>28</xdr:row>
          <xdr:rowOff>38100</xdr:rowOff>
        </xdr:from>
        <xdr:to>
          <xdr:col>5</xdr:col>
          <xdr:colOff>276225</xdr:colOff>
          <xdr:row>30</xdr:row>
          <xdr:rowOff>9525</xdr:rowOff>
        </xdr:to>
        <xdr:sp macro="" textlink="">
          <xdr:nvSpPr>
            <xdr:cNvPr id="8238" name="Button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Aufstiegskampf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676275</xdr:colOff>
          <xdr:row>34</xdr:row>
          <xdr:rowOff>95250</xdr:rowOff>
        </xdr:from>
        <xdr:to>
          <xdr:col>11</xdr:col>
          <xdr:colOff>733425</xdr:colOff>
          <xdr:row>39</xdr:row>
          <xdr:rowOff>95250</xdr:rowOff>
        </xdr:to>
        <xdr:sp macro="" textlink="">
          <xdr:nvSpPr>
            <xdr:cNvPr id="8240" name="Group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13</xdr:col>
      <xdr:colOff>333375</xdr:colOff>
      <xdr:row>2</xdr:row>
      <xdr:rowOff>190500</xdr:rowOff>
    </xdr:to>
    <xdr:pic>
      <xdr:nvPicPr>
        <xdr:cNvPr id="4474" name="Grafik 3" descr="BSP-Logo_1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0</xdr:rowOff>
        </xdr:from>
        <xdr:to>
          <xdr:col>1</xdr:col>
          <xdr:colOff>533400</xdr:colOff>
          <xdr:row>0</xdr:row>
          <xdr:rowOff>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638175</xdr:colOff>
          <xdr:row>0</xdr:row>
          <xdr:rowOff>0</xdr:rowOff>
        </xdr:from>
        <xdr:to>
          <xdr:col>2</xdr:col>
          <xdr:colOff>666750</xdr:colOff>
          <xdr:row>0</xdr:row>
          <xdr:rowOff>0</xdr:rowOff>
        </xdr:to>
        <xdr:sp macro="" textlink="">
          <xdr:nvSpPr>
            <xdr:cNvPr id="4103" name="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0</xdr:row>
          <xdr:rowOff>0</xdr:rowOff>
        </xdr:from>
        <xdr:to>
          <xdr:col>2</xdr:col>
          <xdr:colOff>295275</xdr:colOff>
          <xdr:row>0</xdr:row>
          <xdr:rowOff>0</xdr:rowOff>
        </xdr:to>
        <xdr:sp macro="" textlink="">
          <xdr:nvSpPr>
            <xdr:cNvPr id="4104" name="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2.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1809750</xdr:colOff>
          <xdr:row>0</xdr:row>
          <xdr:rowOff>0</xdr:rowOff>
        </xdr:from>
        <xdr:to>
          <xdr:col>4</xdr:col>
          <xdr:colOff>171450</xdr:colOff>
          <xdr:row>0</xdr:row>
          <xdr:rowOff>0</xdr:rowOff>
        </xdr:to>
        <xdr:sp macro="" textlink="">
          <xdr:nvSpPr>
            <xdr:cNvPr id="4105" name="Button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57150</xdr:rowOff>
        </xdr:from>
        <xdr:to>
          <xdr:col>1</xdr:col>
          <xdr:colOff>295275</xdr:colOff>
          <xdr:row>0</xdr:row>
          <xdr:rowOff>295275</xdr:rowOff>
        </xdr:to>
        <xdr:sp macro="" textlink="">
          <xdr:nvSpPr>
            <xdr:cNvPr id="4124" name="Button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400050</xdr:colOff>
          <xdr:row>0</xdr:row>
          <xdr:rowOff>57150</xdr:rowOff>
        </xdr:from>
        <xdr:to>
          <xdr:col>1</xdr:col>
          <xdr:colOff>1466850</xdr:colOff>
          <xdr:row>0</xdr:row>
          <xdr:rowOff>295275</xdr:rowOff>
        </xdr:to>
        <xdr:sp macro="" textlink="">
          <xdr:nvSpPr>
            <xdr:cNvPr id="4125" name="Button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1504950</xdr:colOff>
          <xdr:row>0</xdr:row>
          <xdr:rowOff>57150</xdr:rowOff>
        </xdr:from>
        <xdr:to>
          <xdr:col>5</xdr:col>
          <xdr:colOff>123825</xdr:colOff>
          <xdr:row>0</xdr:row>
          <xdr:rowOff>295275</xdr:rowOff>
        </xdr:to>
        <xdr:sp macro="" textlink="">
          <xdr:nvSpPr>
            <xdr:cNvPr id="4126" name="Button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2.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0</xdr:row>
          <xdr:rowOff>57150</xdr:rowOff>
        </xdr:from>
        <xdr:to>
          <xdr:col>9</xdr:col>
          <xdr:colOff>47625</xdr:colOff>
          <xdr:row>0</xdr:row>
          <xdr:rowOff>295275</xdr:rowOff>
        </xdr:to>
        <xdr:sp macro="" textlink="">
          <xdr:nvSpPr>
            <xdr:cNvPr id="4127" name="Button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352425</xdr:rowOff>
        </xdr:from>
        <xdr:to>
          <xdr:col>1</xdr:col>
          <xdr:colOff>295275</xdr:colOff>
          <xdr:row>1</xdr:row>
          <xdr:rowOff>228600</xdr:rowOff>
        </xdr:to>
        <xdr:sp macro="" textlink="">
          <xdr:nvSpPr>
            <xdr:cNvPr id="4128" name="Button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9525</xdr:rowOff>
        </xdr:from>
        <xdr:to>
          <xdr:col>2</xdr:col>
          <xdr:colOff>933450</xdr:colOff>
          <xdr:row>1</xdr:row>
          <xdr:rowOff>142875</xdr:rowOff>
        </xdr:to>
        <xdr:sp macro="" textlink="">
          <xdr:nvSpPr>
            <xdr:cNvPr id="68609" name="Button 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0</xdr:rowOff>
        </xdr:from>
        <xdr:to>
          <xdr:col>3</xdr:col>
          <xdr:colOff>66675</xdr:colOff>
          <xdr:row>0</xdr:row>
          <xdr:rowOff>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0</xdr:row>
          <xdr:rowOff>0</xdr:rowOff>
        </xdr:from>
        <xdr:to>
          <xdr:col>3</xdr:col>
          <xdr:colOff>1143000</xdr:colOff>
          <xdr:row>0</xdr:row>
          <xdr:rowOff>0</xdr:rowOff>
        </xdr:to>
        <xdr:sp macro="" textlink="">
          <xdr:nvSpPr>
            <xdr:cNvPr id="17411" name="Button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28575</xdr:rowOff>
        </xdr:from>
        <xdr:to>
          <xdr:col>3</xdr:col>
          <xdr:colOff>66675</xdr:colOff>
          <xdr:row>1</xdr:row>
          <xdr:rowOff>0</xdr:rowOff>
        </xdr:to>
        <xdr:sp macro="" textlink="">
          <xdr:nvSpPr>
            <xdr:cNvPr id="17413" name="Button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41</xdr:row>
          <xdr:rowOff>161925</xdr:rowOff>
        </xdr:from>
        <xdr:to>
          <xdr:col>3</xdr:col>
          <xdr:colOff>866775</xdr:colOff>
          <xdr:row>43</xdr:row>
          <xdr:rowOff>114300</xdr:rowOff>
        </xdr:to>
        <xdr:sp macro="" textlink="">
          <xdr:nvSpPr>
            <xdr:cNvPr id="17414" name="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752475</xdr:colOff>
          <xdr:row>0</xdr:row>
          <xdr:rowOff>104775</xdr:rowOff>
        </xdr:from>
        <xdr:to>
          <xdr:col>15</xdr:col>
          <xdr:colOff>295275</xdr:colOff>
          <xdr:row>1</xdr:row>
          <xdr:rowOff>76200</xdr:rowOff>
        </xdr:to>
        <xdr:sp macro="" textlink="">
          <xdr:nvSpPr>
            <xdr:cNvPr id="17416" name="Button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Anfangstabelle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609600</xdr:colOff>
      <xdr:row>0</xdr:row>
      <xdr:rowOff>28575</xdr:rowOff>
    </xdr:from>
    <xdr:to>
      <xdr:col>10</xdr:col>
      <xdr:colOff>714375</xdr:colOff>
      <xdr:row>3</xdr:row>
      <xdr:rowOff>57150</xdr:rowOff>
    </xdr:to>
    <xdr:pic>
      <xdr:nvPicPr>
        <xdr:cNvPr id="16431" name="Grafik 3" descr="BSP-Logo_1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28575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57150</xdr:rowOff>
        </xdr:from>
        <xdr:to>
          <xdr:col>1</xdr:col>
          <xdr:colOff>752475</xdr:colOff>
          <xdr:row>1</xdr:row>
          <xdr:rowOff>0</xdr:rowOff>
        </xdr:to>
        <xdr:sp macro="" textlink="">
          <xdr:nvSpPr>
            <xdr:cNvPr id="16388" name="Button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5</xdr:row>
          <xdr:rowOff>9525</xdr:rowOff>
        </xdr:from>
        <xdr:to>
          <xdr:col>11</xdr:col>
          <xdr:colOff>57150</xdr:colOff>
          <xdr:row>6</xdr:row>
          <xdr:rowOff>142875</xdr:rowOff>
        </xdr:to>
        <xdr:sp macro="" textlink="">
          <xdr:nvSpPr>
            <xdr:cNvPr id="16390" name="Button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0</xdr:rowOff>
    </xdr:from>
    <xdr:to>
      <xdr:col>4</xdr:col>
      <xdr:colOff>1162050</xdr:colOff>
      <xdr:row>4</xdr:row>
      <xdr:rowOff>47625</xdr:rowOff>
    </xdr:to>
    <xdr:pic>
      <xdr:nvPicPr>
        <xdr:cNvPr id="5206" name="Grafik 3" descr="BSP-Logo_1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18</xdr:row>
      <xdr:rowOff>104775</xdr:rowOff>
    </xdr:from>
    <xdr:to>
      <xdr:col>4</xdr:col>
      <xdr:colOff>1171575</xdr:colOff>
      <xdr:row>41</xdr:row>
      <xdr:rowOff>85725</xdr:rowOff>
    </xdr:to>
    <xdr:graphicFrame macro="">
      <xdr:nvGraphicFramePr>
        <xdr:cNvPr id="52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38100</xdr:rowOff>
        </xdr:from>
        <xdr:to>
          <xdr:col>1</xdr:col>
          <xdr:colOff>476250</xdr:colOff>
          <xdr:row>1</xdr:row>
          <xdr:rowOff>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</xdr:row>
          <xdr:rowOff>76200</xdr:rowOff>
        </xdr:from>
        <xdr:to>
          <xdr:col>1</xdr:col>
          <xdr:colOff>466725</xdr:colOff>
          <xdr:row>3</xdr:row>
          <xdr:rowOff>47625</xdr:rowOff>
        </xdr:to>
        <xdr:sp macro="" textlink="">
          <xdr:nvSpPr>
            <xdr:cNvPr id="5125" name="Butto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9525</xdr:colOff>
      <xdr:row>0</xdr:row>
      <xdr:rowOff>0</xdr:rowOff>
    </xdr:from>
    <xdr:to>
      <xdr:col>41</xdr:col>
      <xdr:colOff>152400</xdr:colOff>
      <xdr:row>4</xdr:row>
      <xdr:rowOff>38100</xdr:rowOff>
    </xdr:to>
    <xdr:pic>
      <xdr:nvPicPr>
        <xdr:cNvPr id="6277" name="Grafik 3" descr="BSP-Logo_1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57150</xdr:colOff>
      <xdr:row>15</xdr:row>
      <xdr:rowOff>95250</xdr:rowOff>
    </xdr:from>
    <xdr:to>
      <xdr:col>41</xdr:col>
      <xdr:colOff>152400</xdr:colOff>
      <xdr:row>39</xdr:row>
      <xdr:rowOff>142875</xdr:rowOff>
    </xdr:to>
    <xdr:graphicFrame macro="">
      <xdr:nvGraphicFramePr>
        <xdr:cNvPr id="62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15</xdr:row>
      <xdr:rowOff>85725</xdr:rowOff>
    </xdr:from>
    <xdr:to>
      <xdr:col>18</xdr:col>
      <xdr:colOff>76200</xdr:colOff>
      <xdr:row>39</xdr:row>
      <xdr:rowOff>142875</xdr:rowOff>
    </xdr:to>
    <xdr:graphicFrame macro="">
      <xdr:nvGraphicFramePr>
        <xdr:cNvPr id="627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47625</xdr:rowOff>
        </xdr:from>
        <xdr:to>
          <xdr:col>1</xdr:col>
          <xdr:colOff>609600</xdr:colOff>
          <xdr:row>1</xdr:row>
          <xdr:rowOff>9525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</xdr:row>
          <xdr:rowOff>76200</xdr:rowOff>
        </xdr:from>
        <xdr:to>
          <xdr:col>1</xdr:col>
          <xdr:colOff>619125</xdr:colOff>
          <xdr:row>3</xdr:row>
          <xdr:rowOff>47625</xdr:rowOff>
        </xdr:to>
        <xdr:sp macro="" textlink="">
          <xdr:nvSpPr>
            <xdr:cNvPr id="6153" name="Button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1152525</xdr:colOff>
      <xdr:row>0</xdr:row>
      <xdr:rowOff>28575</xdr:rowOff>
    </xdr:from>
    <xdr:to>
      <xdr:col>12</xdr:col>
      <xdr:colOff>571500</xdr:colOff>
      <xdr:row>3</xdr:row>
      <xdr:rowOff>57150</xdr:rowOff>
    </xdr:to>
    <xdr:pic>
      <xdr:nvPicPr>
        <xdr:cNvPr id="7232" name="Picture 9" descr="BSP-Logo_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8575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57150</xdr:rowOff>
        </xdr:from>
        <xdr:to>
          <xdr:col>2</xdr:col>
          <xdr:colOff>447675</xdr:colOff>
          <xdr:row>0</xdr:row>
          <xdr:rowOff>352425</xdr:rowOff>
        </xdr:to>
        <xdr:sp macro="" textlink="">
          <xdr:nvSpPr>
            <xdr:cNvPr id="7176" name="Button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0</xdr:row>
          <xdr:rowOff>57150</xdr:rowOff>
        </xdr:from>
        <xdr:to>
          <xdr:col>3</xdr:col>
          <xdr:colOff>104775</xdr:colOff>
          <xdr:row>0</xdr:row>
          <xdr:rowOff>352425</xdr:rowOff>
        </xdr:to>
        <xdr:sp macro="" textlink="">
          <xdr:nvSpPr>
            <xdr:cNvPr id="7181" name="Button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19</xdr:row>
          <xdr:rowOff>95250</xdr:rowOff>
        </xdr:from>
        <xdr:to>
          <xdr:col>3</xdr:col>
          <xdr:colOff>552450</xdr:colOff>
          <xdr:row>21</xdr:row>
          <xdr:rowOff>76200</xdr:rowOff>
        </xdr:to>
        <xdr:sp macro="" textlink="">
          <xdr:nvSpPr>
            <xdr:cNvPr id="7184" name="Label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Die Tabelle ist nicht zum eintragen von Ergebnissen, sie dient lediglich zum Ausdrucken der Paarungen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819150</xdr:colOff>
          <xdr:row>18</xdr:row>
          <xdr:rowOff>228600</xdr:rowOff>
        </xdr:from>
        <xdr:to>
          <xdr:col>11</xdr:col>
          <xdr:colOff>114300</xdr:colOff>
          <xdr:row>19</xdr:row>
          <xdr:rowOff>66675</xdr:rowOff>
        </xdr:to>
        <xdr:sp macro="" textlink="">
          <xdr:nvSpPr>
            <xdr:cNvPr id="7187" name="Label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um die Paarungen auszufüllen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1343025</xdr:colOff>
          <xdr:row>20</xdr:row>
          <xdr:rowOff>57150</xdr:rowOff>
        </xdr:from>
        <xdr:to>
          <xdr:col>8</xdr:col>
          <xdr:colOff>1381125</xdr:colOff>
          <xdr:row>20</xdr:row>
          <xdr:rowOff>266700</xdr:rowOff>
        </xdr:to>
        <xdr:sp macro="" textlink="">
          <xdr:nvSpPr>
            <xdr:cNvPr id="7188" name="Label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Tabelle von Wettkampftage (Liga) übernehmen</a:t>
              </a:r>
            </a:p>
            <a:p>
              <a:pPr algn="l" rtl="0">
                <a:defRPr sz="1000"/>
              </a:pPr>
              <a:endPara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200025</xdr:colOff>
          <xdr:row>21</xdr:row>
          <xdr:rowOff>0</xdr:rowOff>
        </xdr:from>
        <xdr:to>
          <xdr:col>8</xdr:col>
          <xdr:colOff>1381125</xdr:colOff>
          <xdr:row>21</xdr:row>
          <xdr:rowOff>219075</xdr:rowOff>
        </xdr:to>
        <xdr:sp macro="" textlink="">
          <xdr:nvSpPr>
            <xdr:cNvPr id="7189" name="Label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Tabelle manuell eingeben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20</xdr:row>
          <xdr:rowOff>47625</xdr:rowOff>
        </xdr:from>
        <xdr:to>
          <xdr:col>11</xdr:col>
          <xdr:colOff>1095375</xdr:colOff>
          <xdr:row>21</xdr:row>
          <xdr:rowOff>200025</xdr:rowOff>
        </xdr:to>
        <xdr:sp macro="" textlink="">
          <xdr:nvSpPr>
            <xdr:cNvPr id="7190" name="Label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zutreffendes bitte</a:t>
              </a:r>
            </a:p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ankreuzen!</a:t>
              </a:r>
            </a:p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Bitte nur eins ankreuzen</a:t>
              </a:r>
            </a:p>
            <a:p>
              <a:pPr algn="l" rtl="0">
                <a:defRPr sz="1000"/>
              </a:pPr>
              <a:endPara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9525</xdr:rowOff>
        </xdr:from>
        <xdr:to>
          <xdr:col>2</xdr:col>
          <xdr:colOff>933450</xdr:colOff>
          <xdr:row>1</xdr:row>
          <xdr:rowOff>142875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57150</xdr:rowOff>
    </xdr:from>
    <xdr:to>
      <xdr:col>10</xdr:col>
      <xdr:colOff>9525</xdr:colOff>
      <xdr:row>10</xdr:row>
      <xdr:rowOff>85725</xdr:rowOff>
    </xdr:to>
    <xdr:pic>
      <xdr:nvPicPr>
        <xdr:cNvPr id="10296" name="Grafik 4" descr="BSP-logo_2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57150"/>
          <a:ext cx="19050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38100</xdr:rowOff>
        </xdr:from>
        <xdr:to>
          <xdr:col>1</xdr:col>
          <xdr:colOff>342900</xdr:colOff>
          <xdr:row>0</xdr:row>
          <xdr:rowOff>333375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0</xdr:row>
          <xdr:rowOff>38100</xdr:rowOff>
        </xdr:from>
        <xdr:to>
          <xdr:col>2</xdr:col>
          <xdr:colOff>685800</xdr:colOff>
          <xdr:row>0</xdr:row>
          <xdr:rowOff>333375</xdr:rowOff>
        </xdr:to>
        <xdr:sp macro="" textlink="">
          <xdr:nvSpPr>
            <xdr:cNvPr id="10251" name="Button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38100</xdr:rowOff>
        </xdr:from>
        <xdr:to>
          <xdr:col>1</xdr:col>
          <xdr:colOff>342900</xdr:colOff>
          <xdr:row>0</xdr:row>
          <xdr:rowOff>333375</xdr:rowOff>
        </xdr:to>
        <xdr:sp macro="" textlink="">
          <xdr:nvSpPr>
            <xdr:cNvPr id="10253" name="Button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0</xdr:row>
          <xdr:rowOff>38100</xdr:rowOff>
        </xdr:from>
        <xdr:to>
          <xdr:col>2</xdr:col>
          <xdr:colOff>685800</xdr:colOff>
          <xdr:row>0</xdr:row>
          <xdr:rowOff>333375</xdr:rowOff>
        </xdr:to>
        <xdr:sp macro="" textlink="">
          <xdr:nvSpPr>
            <xdr:cNvPr id="10254" name="Button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9525</xdr:rowOff>
        </xdr:from>
        <xdr:to>
          <xdr:col>2</xdr:col>
          <xdr:colOff>933450</xdr:colOff>
          <xdr:row>1</xdr:row>
          <xdr:rowOff>142875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28575</xdr:rowOff>
        </xdr:from>
        <xdr:to>
          <xdr:col>3</xdr:col>
          <xdr:colOff>66675</xdr:colOff>
          <xdr:row>1</xdr:row>
          <xdr:rowOff>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39</xdr:row>
          <xdr:rowOff>161925</xdr:rowOff>
        </xdr:from>
        <xdr:to>
          <xdr:col>3</xdr:col>
          <xdr:colOff>866775</xdr:colOff>
          <xdr:row>41</xdr:row>
          <xdr:rowOff>114300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</xdr:row>
          <xdr:rowOff>123825</xdr:rowOff>
        </xdr:from>
        <xdr:to>
          <xdr:col>15</xdr:col>
          <xdr:colOff>304800</xdr:colOff>
          <xdr:row>4</xdr:row>
          <xdr:rowOff>85725</xdr:rowOff>
        </xdr:to>
        <xdr:sp macro="" textlink="">
          <xdr:nvSpPr>
            <xdr:cNvPr id="12296" name="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2.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1</xdr:row>
          <xdr:rowOff>85725</xdr:rowOff>
        </xdr:from>
        <xdr:to>
          <xdr:col>15</xdr:col>
          <xdr:colOff>304800</xdr:colOff>
          <xdr:row>2</xdr:row>
          <xdr:rowOff>57150</xdr:rowOff>
        </xdr:to>
        <xdr:sp macro="" textlink="">
          <xdr:nvSpPr>
            <xdr:cNvPr id="12299" name="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Anfangstabelle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</xdr:row>
          <xdr:rowOff>152400</xdr:rowOff>
        </xdr:from>
        <xdr:to>
          <xdr:col>15</xdr:col>
          <xdr:colOff>304800</xdr:colOff>
          <xdr:row>8</xdr:row>
          <xdr:rowOff>114300</xdr:rowOff>
        </xdr:to>
        <xdr:sp macro="" textlink="">
          <xdr:nvSpPr>
            <xdr:cNvPr id="12302" name="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4.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</xdr:row>
          <xdr:rowOff>142875</xdr:rowOff>
        </xdr:from>
        <xdr:to>
          <xdr:col>15</xdr:col>
          <xdr:colOff>304800</xdr:colOff>
          <xdr:row>6</xdr:row>
          <xdr:rowOff>114300</xdr:rowOff>
        </xdr:to>
        <xdr:sp macro="" textlink="">
          <xdr:nvSpPr>
            <xdr:cNvPr id="12304" name="Button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</xdr:row>
          <xdr:rowOff>114300</xdr:rowOff>
        </xdr:from>
        <xdr:to>
          <xdr:col>15</xdr:col>
          <xdr:colOff>304800</xdr:colOff>
          <xdr:row>11</xdr:row>
          <xdr:rowOff>85725</xdr:rowOff>
        </xdr:to>
        <xdr:sp macro="" textlink="">
          <xdr:nvSpPr>
            <xdr:cNvPr id="12306" name="Button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28575</xdr:rowOff>
        </xdr:from>
        <xdr:to>
          <xdr:col>3</xdr:col>
          <xdr:colOff>66675</xdr:colOff>
          <xdr:row>1</xdr:row>
          <xdr:rowOff>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28575</xdr:rowOff>
        </xdr:from>
        <xdr:to>
          <xdr:col>3</xdr:col>
          <xdr:colOff>66675</xdr:colOff>
          <xdr:row>1</xdr:row>
          <xdr:rowOff>0</xdr:rowOff>
        </xdr:to>
        <xdr:sp macro="" textlink="">
          <xdr:nvSpPr>
            <xdr:cNvPr id="13356" name="Button 44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39</xdr:row>
          <xdr:rowOff>161925</xdr:rowOff>
        </xdr:from>
        <xdr:to>
          <xdr:col>3</xdr:col>
          <xdr:colOff>866775</xdr:colOff>
          <xdr:row>41</xdr:row>
          <xdr:rowOff>114300</xdr:rowOff>
        </xdr:to>
        <xdr:sp macro="" textlink="">
          <xdr:nvSpPr>
            <xdr:cNvPr id="13357" name="Button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</xdr:row>
          <xdr:rowOff>123825</xdr:rowOff>
        </xdr:from>
        <xdr:to>
          <xdr:col>15</xdr:col>
          <xdr:colOff>304800</xdr:colOff>
          <xdr:row>4</xdr:row>
          <xdr:rowOff>85725</xdr:rowOff>
        </xdr:to>
        <xdr:sp macro="" textlink="">
          <xdr:nvSpPr>
            <xdr:cNvPr id="13358" name="Button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</xdr:row>
          <xdr:rowOff>152400</xdr:rowOff>
        </xdr:from>
        <xdr:to>
          <xdr:col>15</xdr:col>
          <xdr:colOff>304800</xdr:colOff>
          <xdr:row>8</xdr:row>
          <xdr:rowOff>114300</xdr:rowOff>
        </xdr:to>
        <xdr:sp macro="" textlink="">
          <xdr:nvSpPr>
            <xdr:cNvPr id="13360" name="Button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4.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</xdr:row>
          <xdr:rowOff>142875</xdr:rowOff>
        </xdr:from>
        <xdr:to>
          <xdr:col>15</xdr:col>
          <xdr:colOff>304800</xdr:colOff>
          <xdr:row>6</xdr:row>
          <xdr:rowOff>114300</xdr:rowOff>
        </xdr:to>
        <xdr:sp macro="" textlink="">
          <xdr:nvSpPr>
            <xdr:cNvPr id="13361" name="Button 49" hidden="1">
              <a:extLst>
                <a:ext uri="{63B3BB69-23CF-44E3-9099-C40C66FF867C}">
                  <a14:compatExt spid="_x0000_s13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</xdr:row>
          <xdr:rowOff>114300</xdr:rowOff>
        </xdr:from>
        <xdr:to>
          <xdr:col>15</xdr:col>
          <xdr:colOff>304800</xdr:colOff>
          <xdr:row>11</xdr:row>
          <xdr:rowOff>85725</xdr:rowOff>
        </xdr:to>
        <xdr:sp macro="" textlink="">
          <xdr:nvSpPr>
            <xdr:cNvPr id="13362" name="Button 50" hidden="1">
              <a:extLst>
                <a:ext uri="{63B3BB69-23CF-44E3-9099-C40C66FF867C}">
                  <a14:compatExt spid="_x0000_s13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1</xdr:row>
          <xdr:rowOff>85725</xdr:rowOff>
        </xdr:from>
        <xdr:to>
          <xdr:col>15</xdr:col>
          <xdr:colOff>304800</xdr:colOff>
          <xdr:row>2</xdr:row>
          <xdr:rowOff>57150</xdr:rowOff>
        </xdr:to>
        <xdr:sp macro="" textlink="">
          <xdr:nvSpPr>
            <xdr:cNvPr id="13363" name="Button 51" hidden="1">
              <a:extLst>
                <a:ext uri="{63B3BB69-23CF-44E3-9099-C40C66FF867C}">
                  <a14:compatExt spid="_x0000_s13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Anfangstabelle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0</xdr:rowOff>
        </xdr:from>
        <xdr:to>
          <xdr:col>3</xdr:col>
          <xdr:colOff>66675</xdr:colOff>
          <xdr:row>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3</xdr:col>
          <xdr:colOff>647700</xdr:colOff>
          <xdr:row>0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0</xdr:row>
          <xdr:rowOff>0</xdr:rowOff>
        </xdr:from>
        <xdr:to>
          <xdr:col>14</xdr:col>
          <xdr:colOff>304800</xdr:colOff>
          <xdr:row>0</xdr:row>
          <xdr:rowOff>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0</xdr:row>
          <xdr:rowOff>0</xdr:rowOff>
        </xdr:from>
        <xdr:to>
          <xdr:col>14</xdr:col>
          <xdr:colOff>304800</xdr:colOff>
          <xdr:row>0</xdr:row>
          <xdr:rowOff>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2.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0</xdr:row>
          <xdr:rowOff>0</xdr:rowOff>
        </xdr:from>
        <xdr:to>
          <xdr:col>14</xdr:col>
          <xdr:colOff>304800</xdr:colOff>
          <xdr:row>0</xdr:row>
          <xdr:rowOff>0</xdr:rowOff>
        </xdr:to>
        <xdr:sp macro="" textlink="">
          <xdr:nvSpPr>
            <xdr:cNvPr id="14341" name="Button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4.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28575</xdr:rowOff>
        </xdr:from>
        <xdr:to>
          <xdr:col>3</xdr:col>
          <xdr:colOff>66675</xdr:colOff>
          <xdr:row>1</xdr:row>
          <xdr:rowOff>0</xdr:rowOff>
        </xdr:to>
        <xdr:sp macro="" textlink="">
          <xdr:nvSpPr>
            <xdr:cNvPr id="14345" name="Button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28575</xdr:rowOff>
        </xdr:from>
        <xdr:to>
          <xdr:col>3</xdr:col>
          <xdr:colOff>66675</xdr:colOff>
          <xdr:row>1</xdr:row>
          <xdr:rowOff>0</xdr:rowOff>
        </xdr:to>
        <xdr:sp macro="" textlink="">
          <xdr:nvSpPr>
            <xdr:cNvPr id="14346" name="Button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39</xdr:row>
          <xdr:rowOff>161925</xdr:rowOff>
        </xdr:from>
        <xdr:to>
          <xdr:col>3</xdr:col>
          <xdr:colOff>866775</xdr:colOff>
          <xdr:row>41</xdr:row>
          <xdr:rowOff>114300</xdr:rowOff>
        </xdr:to>
        <xdr:sp macro="" textlink="">
          <xdr:nvSpPr>
            <xdr:cNvPr id="14347" name="Button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</xdr:row>
          <xdr:rowOff>123825</xdr:rowOff>
        </xdr:from>
        <xdr:to>
          <xdr:col>15</xdr:col>
          <xdr:colOff>304800</xdr:colOff>
          <xdr:row>4</xdr:row>
          <xdr:rowOff>85725</xdr:rowOff>
        </xdr:to>
        <xdr:sp macro="" textlink="">
          <xdr:nvSpPr>
            <xdr:cNvPr id="14348" name="Button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</xdr:row>
          <xdr:rowOff>152400</xdr:rowOff>
        </xdr:from>
        <xdr:to>
          <xdr:col>15</xdr:col>
          <xdr:colOff>304800</xdr:colOff>
          <xdr:row>8</xdr:row>
          <xdr:rowOff>114300</xdr:rowOff>
        </xdr:to>
        <xdr:sp macro="" textlink="">
          <xdr:nvSpPr>
            <xdr:cNvPr id="14350" name="Button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4.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</xdr:row>
          <xdr:rowOff>142875</xdr:rowOff>
        </xdr:from>
        <xdr:to>
          <xdr:col>15</xdr:col>
          <xdr:colOff>304800</xdr:colOff>
          <xdr:row>6</xdr:row>
          <xdr:rowOff>114300</xdr:rowOff>
        </xdr:to>
        <xdr:sp macro="" textlink="">
          <xdr:nvSpPr>
            <xdr:cNvPr id="14351" name="Button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2.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</xdr:row>
          <xdr:rowOff>114300</xdr:rowOff>
        </xdr:from>
        <xdr:to>
          <xdr:col>15</xdr:col>
          <xdr:colOff>304800</xdr:colOff>
          <xdr:row>11</xdr:row>
          <xdr:rowOff>85725</xdr:rowOff>
        </xdr:to>
        <xdr:sp macro="" textlink="">
          <xdr:nvSpPr>
            <xdr:cNvPr id="14352" name="Button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1</xdr:row>
          <xdr:rowOff>85725</xdr:rowOff>
        </xdr:from>
        <xdr:to>
          <xdr:col>15</xdr:col>
          <xdr:colOff>304800</xdr:colOff>
          <xdr:row>2</xdr:row>
          <xdr:rowOff>57150</xdr:rowOff>
        </xdr:to>
        <xdr:sp macro="" textlink="">
          <xdr:nvSpPr>
            <xdr:cNvPr id="14353" name="Button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Anfangstabelle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0</xdr:rowOff>
        </xdr:from>
        <xdr:to>
          <xdr:col>3</xdr:col>
          <xdr:colOff>66675</xdr:colOff>
          <xdr:row>0</xdr:row>
          <xdr:rowOff>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733425</xdr:colOff>
          <xdr:row>0</xdr:row>
          <xdr:rowOff>0</xdr:rowOff>
        </xdr:from>
        <xdr:to>
          <xdr:col>3</xdr:col>
          <xdr:colOff>647700</xdr:colOff>
          <xdr:row>0</xdr:row>
          <xdr:rowOff>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0</xdr:row>
          <xdr:rowOff>0</xdr:rowOff>
        </xdr:from>
        <xdr:to>
          <xdr:col>14</xdr:col>
          <xdr:colOff>304800</xdr:colOff>
          <xdr:row>0</xdr:row>
          <xdr:rowOff>0</xdr:rowOff>
        </xdr:to>
        <xdr:sp macro="" textlink="">
          <xdr:nvSpPr>
            <xdr:cNvPr id="15363" name="Button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0</xdr:row>
          <xdr:rowOff>0</xdr:rowOff>
        </xdr:from>
        <xdr:to>
          <xdr:col>14</xdr:col>
          <xdr:colOff>304800</xdr:colOff>
          <xdr:row>0</xdr:row>
          <xdr:rowOff>0</xdr:rowOff>
        </xdr:to>
        <xdr:sp macro="" textlink="">
          <xdr:nvSpPr>
            <xdr:cNvPr id="15364" name="Button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2.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0</xdr:row>
          <xdr:rowOff>0</xdr:rowOff>
        </xdr:from>
        <xdr:to>
          <xdr:col>14</xdr:col>
          <xdr:colOff>304800</xdr:colOff>
          <xdr:row>0</xdr:row>
          <xdr:rowOff>0</xdr:rowOff>
        </xdr:to>
        <xdr:sp macro="" textlink="">
          <xdr:nvSpPr>
            <xdr:cNvPr id="15365" name="Button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28575</xdr:rowOff>
        </xdr:from>
        <xdr:to>
          <xdr:col>3</xdr:col>
          <xdr:colOff>66675</xdr:colOff>
          <xdr:row>1</xdr:row>
          <xdr:rowOff>0</xdr:rowOff>
        </xdr:to>
        <xdr:sp macro="" textlink="">
          <xdr:nvSpPr>
            <xdr:cNvPr id="15368" name="Button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28575</xdr:rowOff>
        </xdr:from>
        <xdr:to>
          <xdr:col>3</xdr:col>
          <xdr:colOff>66675</xdr:colOff>
          <xdr:row>1</xdr:row>
          <xdr:rowOff>0</xdr:rowOff>
        </xdr:to>
        <xdr:sp macro="" textlink="">
          <xdr:nvSpPr>
            <xdr:cNvPr id="15369" name="Button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39</xdr:row>
          <xdr:rowOff>161925</xdr:rowOff>
        </xdr:from>
        <xdr:to>
          <xdr:col>3</xdr:col>
          <xdr:colOff>866775</xdr:colOff>
          <xdr:row>41</xdr:row>
          <xdr:rowOff>114300</xdr:rowOff>
        </xdr:to>
        <xdr:sp macro="" textlink="">
          <xdr:nvSpPr>
            <xdr:cNvPr id="15370" name="Button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</xdr:row>
          <xdr:rowOff>123825</xdr:rowOff>
        </xdr:from>
        <xdr:to>
          <xdr:col>15</xdr:col>
          <xdr:colOff>304800</xdr:colOff>
          <xdr:row>4</xdr:row>
          <xdr:rowOff>85725</xdr:rowOff>
        </xdr:to>
        <xdr:sp macro="" textlink="">
          <xdr:nvSpPr>
            <xdr:cNvPr id="15371" name="Button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</xdr:row>
          <xdr:rowOff>152400</xdr:rowOff>
        </xdr:from>
        <xdr:to>
          <xdr:col>15</xdr:col>
          <xdr:colOff>304800</xdr:colOff>
          <xdr:row>8</xdr:row>
          <xdr:rowOff>114300</xdr:rowOff>
        </xdr:to>
        <xdr:sp macro="" textlink="">
          <xdr:nvSpPr>
            <xdr:cNvPr id="15373" name="Button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</xdr:row>
          <xdr:rowOff>142875</xdr:rowOff>
        </xdr:from>
        <xdr:to>
          <xdr:col>15</xdr:col>
          <xdr:colOff>304800</xdr:colOff>
          <xdr:row>6</xdr:row>
          <xdr:rowOff>114300</xdr:rowOff>
        </xdr:to>
        <xdr:sp macro="" textlink="">
          <xdr:nvSpPr>
            <xdr:cNvPr id="15374" name="Button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2.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</xdr:row>
          <xdr:rowOff>114300</xdr:rowOff>
        </xdr:from>
        <xdr:to>
          <xdr:col>15</xdr:col>
          <xdr:colOff>304800</xdr:colOff>
          <xdr:row>11</xdr:row>
          <xdr:rowOff>85725</xdr:rowOff>
        </xdr:to>
        <xdr:sp macro="" textlink="">
          <xdr:nvSpPr>
            <xdr:cNvPr id="15375" name="Button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1</xdr:row>
          <xdr:rowOff>85725</xdr:rowOff>
        </xdr:from>
        <xdr:to>
          <xdr:col>15</xdr:col>
          <xdr:colOff>304800</xdr:colOff>
          <xdr:row>2</xdr:row>
          <xdr:rowOff>57150</xdr:rowOff>
        </xdr:to>
        <xdr:sp macro="" textlink="">
          <xdr:nvSpPr>
            <xdr:cNvPr id="15376" name="Button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Anfangstabelle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13</xdr:col>
      <xdr:colOff>333375</xdr:colOff>
      <xdr:row>2</xdr:row>
      <xdr:rowOff>190500</xdr:rowOff>
    </xdr:to>
    <xdr:pic>
      <xdr:nvPicPr>
        <xdr:cNvPr id="1221" name="Grafik 3" descr="BSP-Logo_1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57150</xdr:rowOff>
        </xdr:from>
        <xdr:to>
          <xdr:col>1</xdr:col>
          <xdr:colOff>295275</xdr:colOff>
          <xdr:row>0</xdr:row>
          <xdr:rowOff>295275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400050</xdr:colOff>
          <xdr:row>0</xdr:row>
          <xdr:rowOff>57150</xdr:rowOff>
        </xdr:from>
        <xdr:to>
          <xdr:col>1</xdr:col>
          <xdr:colOff>1466850</xdr:colOff>
          <xdr:row>0</xdr:row>
          <xdr:rowOff>295275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2.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1504950</xdr:colOff>
          <xdr:row>0</xdr:row>
          <xdr:rowOff>57150</xdr:rowOff>
        </xdr:from>
        <xdr:to>
          <xdr:col>5</xdr:col>
          <xdr:colOff>123825</xdr:colOff>
          <xdr:row>0</xdr:row>
          <xdr:rowOff>295275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0</xdr:row>
          <xdr:rowOff>57150</xdr:rowOff>
        </xdr:from>
        <xdr:to>
          <xdr:col>9</xdr:col>
          <xdr:colOff>47625</xdr:colOff>
          <xdr:row>0</xdr:row>
          <xdr:rowOff>295275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4.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352425</xdr:rowOff>
        </xdr:from>
        <xdr:to>
          <xdr:col>1</xdr:col>
          <xdr:colOff>295275</xdr:colOff>
          <xdr:row>1</xdr:row>
          <xdr:rowOff>228600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13</xdr:col>
      <xdr:colOff>333375</xdr:colOff>
      <xdr:row>2</xdr:row>
      <xdr:rowOff>190500</xdr:rowOff>
    </xdr:to>
    <xdr:pic>
      <xdr:nvPicPr>
        <xdr:cNvPr id="2411" name="Grafik 3" descr="BSP-Logo_1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0</xdr:rowOff>
        </xdr:from>
        <xdr:to>
          <xdr:col>1</xdr:col>
          <xdr:colOff>533400</xdr:colOff>
          <xdr:row>0</xdr:row>
          <xdr:rowOff>0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638175</xdr:colOff>
          <xdr:row>0</xdr:row>
          <xdr:rowOff>0</xdr:rowOff>
        </xdr:from>
        <xdr:to>
          <xdr:col>2</xdr:col>
          <xdr:colOff>666750</xdr:colOff>
          <xdr:row>0</xdr:row>
          <xdr:rowOff>0</xdr:rowOff>
        </xdr:to>
        <xdr:sp macro="" textlink="">
          <xdr:nvSpPr>
            <xdr:cNvPr id="2059" name="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0</xdr:row>
          <xdr:rowOff>0</xdr:rowOff>
        </xdr:from>
        <xdr:to>
          <xdr:col>2</xdr:col>
          <xdr:colOff>295275</xdr:colOff>
          <xdr:row>0</xdr:row>
          <xdr:rowOff>0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1809750</xdr:colOff>
          <xdr:row>0</xdr:row>
          <xdr:rowOff>0</xdr:rowOff>
        </xdr:from>
        <xdr:to>
          <xdr:col>4</xdr:col>
          <xdr:colOff>171450</xdr:colOff>
          <xdr:row>0</xdr:row>
          <xdr:rowOff>0</xdr:rowOff>
        </xdr:to>
        <xdr:sp macro="" textlink="">
          <xdr:nvSpPr>
            <xdr:cNvPr id="2061" name="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4.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57150</xdr:rowOff>
        </xdr:from>
        <xdr:to>
          <xdr:col>1</xdr:col>
          <xdr:colOff>295275</xdr:colOff>
          <xdr:row>0</xdr:row>
          <xdr:rowOff>295275</xdr:rowOff>
        </xdr:to>
        <xdr:sp macro="" textlink="">
          <xdr:nvSpPr>
            <xdr:cNvPr id="2073" name="Butto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400050</xdr:colOff>
          <xdr:row>0</xdr:row>
          <xdr:rowOff>57150</xdr:rowOff>
        </xdr:from>
        <xdr:to>
          <xdr:col>1</xdr:col>
          <xdr:colOff>1466850</xdr:colOff>
          <xdr:row>0</xdr:row>
          <xdr:rowOff>295275</xdr:rowOff>
        </xdr:to>
        <xdr:sp macro="" textlink="">
          <xdr:nvSpPr>
            <xdr:cNvPr id="2074" name="Butto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1504950</xdr:colOff>
          <xdr:row>0</xdr:row>
          <xdr:rowOff>57150</xdr:rowOff>
        </xdr:from>
        <xdr:to>
          <xdr:col>5</xdr:col>
          <xdr:colOff>123825</xdr:colOff>
          <xdr:row>0</xdr:row>
          <xdr:rowOff>295275</xdr:rowOff>
        </xdr:to>
        <xdr:sp macro="" textlink="">
          <xdr:nvSpPr>
            <xdr:cNvPr id="2075" name="Butto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0</xdr:row>
          <xdr:rowOff>57150</xdr:rowOff>
        </xdr:from>
        <xdr:to>
          <xdr:col>9</xdr:col>
          <xdr:colOff>47625</xdr:colOff>
          <xdr:row>0</xdr:row>
          <xdr:rowOff>295275</xdr:rowOff>
        </xdr:to>
        <xdr:sp macro="" textlink="">
          <xdr:nvSpPr>
            <xdr:cNvPr id="2076" name="Butto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4.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352425</xdr:rowOff>
        </xdr:from>
        <xdr:to>
          <xdr:col>1</xdr:col>
          <xdr:colOff>295275</xdr:colOff>
          <xdr:row>1</xdr:row>
          <xdr:rowOff>228600</xdr:rowOff>
        </xdr:to>
        <xdr:sp macro="" textlink="">
          <xdr:nvSpPr>
            <xdr:cNvPr id="2077" name="Button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13</xdr:col>
      <xdr:colOff>333375</xdr:colOff>
      <xdr:row>2</xdr:row>
      <xdr:rowOff>190500</xdr:rowOff>
    </xdr:to>
    <xdr:pic>
      <xdr:nvPicPr>
        <xdr:cNvPr id="3390" name="Grafik 3" descr="BSP-Logo_1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0</xdr:rowOff>
        </xdr:from>
        <xdr:to>
          <xdr:col>1</xdr:col>
          <xdr:colOff>533400</xdr:colOff>
          <xdr:row>0</xdr:row>
          <xdr:rowOff>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638175</xdr:colOff>
          <xdr:row>0</xdr:row>
          <xdr:rowOff>0</xdr:rowOff>
        </xdr:from>
        <xdr:to>
          <xdr:col>2</xdr:col>
          <xdr:colOff>666750</xdr:colOff>
          <xdr:row>0</xdr:row>
          <xdr:rowOff>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0</xdr:row>
          <xdr:rowOff>0</xdr:rowOff>
        </xdr:from>
        <xdr:to>
          <xdr:col>2</xdr:col>
          <xdr:colOff>295275</xdr:colOff>
          <xdr:row>0</xdr:row>
          <xdr:rowOff>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2.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1809750</xdr:colOff>
          <xdr:row>0</xdr:row>
          <xdr:rowOff>0</xdr:rowOff>
        </xdr:from>
        <xdr:to>
          <xdr:col>4</xdr:col>
          <xdr:colOff>171450</xdr:colOff>
          <xdr:row>0</xdr:row>
          <xdr:rowOff>0</xdr:rowOff>
        </xdr:to>
        <xdr:sp macro="" textlink="">
          <xdr:nvSpPr>
            <xdr:cNvPr id="3085" name="Button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4.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57150</xdr:rowOff>
        </xdr:from>
        <xdr:to>
          <xdr:col>1</xdr:col>
          <xdr:colOff>295275</xdr:colOff>
          <xdr:row>0</xdr:row>
          <xdr:rowOff>295275</xdr:rowOff>
        </xdr:to>
        <xdr:sp macro="" textlink="">
          <xdr:nvSpPr>
            <xdr:cNvPr id="3096" name="Button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400050</xdr:colOff>
          <xdr:row>0</xdr:row>
          <xdr:rowOff>57150</xdr:rowOff>
        </xdr:from>
        <xdr:to>
          <xdr:col>1</xdr:col>
          <xdr:colOff>1466850</xdr:colOff>
          <xdr:row>0</xdr:row>
          <xdr:rowOff>295275</xdr:rowOff>
        </xdr:to>
        <xdr:sp macro="" textlink="">
          <xdr:nvSpPr>
            <xdr:cNvPr id="3097" name="Button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1504950</xdr:colOff>
          <xdr:row>0</xdr:row>
          <xdr:rowOff>57150</xdr:rowOff>
        </xdr:from>
        <xdr:to>
          <xdr:col>5</xdr:col>
          <xdr:colOff>123825</xdr:colOff>
          <xdr:row>0</xdr:row>
          <xdr:rowOff>295275</xdr:rowOff>
        </xdr:to>
        <xdr:sp macro="" textlink="">
          <xdr:nvSpPr>
            <xdr:cNvPr id="3098" name="Button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2.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0</xdr:row>
          <xdr:rowOff>57150</xdr:rowOff>
        </xdr:from>
        <xdr:to>
          <xdr:col>9</xdr:col>
          <xdr:colOff>47625</xdr:colOff>
          <xdr:row>0</xdr:row>
          <xdr:rowOff>295275</xdr:rowOff>
        </xdr:to>
        <xdr:sp macro="" textlink="">
          <xdr:nvSpPr>
            <xdr:cNvPr id="3099" name="Button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4. Wettkampftag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352425</xdr:rowOff>
        </xdr:from>
        <xdr:to>
          <xdr:col>1</xdr:col>
          <xdr:colOff>295275</xdr:colOff>
          <xdr:row>1</xdr:row>
          <xdr:rowOff>228600</xdr:rowOff>
        </xdr:to>
        <xdr:sp macro="" textlink="">
          <xdr:nvSpPr>
            <xdr:cNvPr id="3100" name="Button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hyperlink" Target="http://www.bogensport-planet.de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2.xml"/><Relationship Id="rId13" Type="http://schemas.openxmlformats.org/officeDocument/2006/relationships/ctrlProp" Target="../ctrlProps/ctrlProp97.xml"/><Relationship Id="rId3" Type="http://schemas.openxmlformats.org/officeDocument/2006/relationships/drawing" Target="../drawings/drawing10.xml"/><Relationship Id="rId7" Type="http://schemas.openxmlformats.org/officeDocument/2006/relationships/ctrlProp" Target="../ctrlProps/ctrlProp91.xml"/><Relationship Id="rId12" Type="http://schemas.openxmlformats.org/officeDocument/2006/relationships/ctrlProp" Target="../ctrlProps/ctrlProp96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90.xml"/><Relationship Id="rId11" Type="http://schemas.openxmlformats.org/officeDocument/2006/relationships/ctrlProp" Target="../ctrlProps/ctrlProp95.xml"/><Relationship Id="rId5" Type="http://schemas.openxmlformats.org/officeDocument/2006/relationships/vmlDrawing" Target="../drawings/vmlDrawing18.vml"/><Relationship Id="rId15" Type="http://schemas.openxmlformats.org/officeDocument/2006/relationships/comments" Target="../comments4.xml"/><Relationship Id="rId10" Type="http://schemas.openxmlformats.org/officeDocument/2006/relationships/ctrlProp" Target="../ctrlProps/ctrlProp94.xml"/><Relationship Id="rId4" Type="http://schemas.openxmlformats.org/officeDocument/2006/relationships/vmlDrawing" Target="../drawings/vmlDrawing17.vml"/><Relationship Id="rId9" Type="http://schemas.openxmlformats.org/officeDocument/2006/relationships/ctrlProp" Target="../ctrlProps/ctrlProp93.xml"/><Relationship Id="rId14" Type="http://schemas.openxmlformats.org/officeDocument/2006/relationships/ctrlProp" Target="../ctrlProps/ctrlProp9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9.xml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2.xml"/><Relationship Id="rId3" Type="http://schemas.openxmlformats.org/officeDocument/2006/relationships/drawing" Target="../drawings/drawing12.xml"/><Relationship Id="rId7" Type="http://schemas.openxmlformats.org/officeDocument/2006/relationships/ctrlProp" Target="../ctrlProps/ctrlProp101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100.xml"/><Relationship Id="rId5" Type="http://schemas.openxmlformats.org/officeDocument/2006/relationships/vmlDrawing" Target="../drawings/vmlDrawing21.vml"/><Relationship Id="rId10" Type="http://schemas.openxmlformats.org/officeDocument/2006/relationships/ctrlProp" Target="../ctrlProps/ctrlProp104.xml"/><Relationship Id="rId4" Type="http://schemas.openxmlformats.org/officeDocument/2006/relationships/vmlDrawing" Target="../drawings/vmlDrawing20.vml"/><Relationship Id="rId9" Type="http://schemas.openxmlformats.org/officeDocument/2006/relationships/ctrlProp" Target="../ctrlProps/ctrlProp10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7" Type="http://schemas.openxmlformats.org/officeDocument/2006/relationships/ctrlProp" Target="../ctrlProps/ctrlProp106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105.xml"/><Relationship Id="rId5" Type="http://schemas.openxmlformats.org/officeDocument/2006/relationships/vmlDrawing" Target="../drawings/vmlDrawing23.vml"/><Relationship Id="rId4" Type="http://schemas.openxmlformats.org/officeDocument/2006/relationships/vmlDrawing" Target="../drawings/vmlDrawing2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7" Type="http://schemas.openxmlformats.org/officeDocument/2006/relationships/ctrlProp" Target="../ctrlProps/ctrlProp108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107.xml"/><Relationship Id="rId5" Type="http://schemas.openxmlformats.org/officeDocument/2006/relationships/vmlDrawing" Target="../drawings/vmlDrawing25.vml"/><Relationship Id="rId4" Type="http://schemas.openxmlformats.org/officeDocument/2006/relationships/vmlDrawing" Target="../drawings/vmlDrawing24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7" Type="http://schemas.openxmlformats.org/officeDocument/2006/relationships/ctrlProp" Target="../ctrlProps/ctrlProp110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109.xml"/><Relationship Id="rId5" Type="http://schemas.openxmlformats.org/officeDocument/2006/relationships/vmlDrawing" Target="../drawings/vmlDrawing27.vml"/><Relationship Id="rId4" Type="http://schemas.openxmlformats.org/officeDocument/2006/relationships/vmlDrawing" Target="../drawings/vmlDrawing26.v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3.xml"/><Relationship Id="rId13" Type="http://schemas.openxmlformats.org/officeDocument/2006/relationships/comments" Target="../comments5.xml"/><Relationship Id="rId3" Type="http://schemas.openxmlformats.org/officeDocument/2006/relationships/drawing" Target="../drawings/drawing16.xml"/><Relationship Id="rId7" Type="http://schemas.openxmlformats.org/officeDocument/2006/relationships/ctrlProp" Target="../ctrlProps/ctrlProp112.xml"/><Relationship Id="rId12" Type="http://schemas.openxmlformats.org/officeDocument/2006/relationships/ctrlProp" Target="../ctrlProps/ctrlProp117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ctrlProp" Target="../ctrlProps/ctrlProp111.xml"/><Relationship Id="rId11" Type="http://schemas.openxmlformats.org/officeDocument/2006/relationships/ctrlProp" Target="../ctrlProps/ctrlProp116.xml"/><Relationship Id="rId5" Type="http://schemas.openxmlformats.org/officeDocument/2006/relationships/vmlDrawing" Target="../drawings/vmlDrawing29.vml"/><Relationship Id="rId10" Type="http://schemas.openxmlformats.org/officeDocument/2006/relationships/ctrlProp" Target="../ctrlProps/ctrlProp115.xml"/><Relationship Id="rId4" Type="http://schemas.openxmlformats.org/officeDocument/2006/relationships/vmlDrawing" Target="../drawings/vmlDrawing28.vml"/><Relationship Id="rId9" Type="http://schemas.openxmlformats.org/officeDocument/2006/relationships/ctrlProp" Target="../ctrlProps/ctrlProp1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5" Type="http://schemas.openxmlformats.org/officeDocument/2006/relationships/ctrlProp" Target="../ctrlProps/ctrlProp118.xml"/><Relationship Id="rId4" Type="http://schemas.openxmlformats.org/officeDocument/2006/relationships/vmlDrawing" Target="../drawings/vmlDrawing30.v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0.xml"/><Relationship Id="rId3" Type="http://schemas.openxmlformats.org/officeDocument/2006/relationships/printerSettings" Target="../printerSettings/printerSettings32.bin"/><Relationship Id="rId7" Type="http://schemas.openxmlformats.org/officeDocument/2006/relationships/ctrlProp" Target="../ctrlProps/ctrlProp119.xml"/><Relationship Id="rId2" Type="http://schemas.openxmlformats.org/officeDocument/2006/relationships/hyperlink" Target="mailto:manuel@bogensport-planet.de" TargetMode="External"/><Relationship Id="rId1" Type="http://schemas.openxmlformats.org/officeDocument/2006/relationships/printerSettings" Target="../printerSettings/printerSettings31.bin"/><Relationship Id="rId6" Type="http://schemas.openxmlformats.org/officeDocument/2006/relationships/vmlDrawing" Target="../drawings/vmlDrawing32.vml"/><Relationship Id="rId5" Type="http://schemas.openxmlformats.org/officeDocument/2006/relationships/vmlDrawing" Target="../drawings/vmlDrawing31.vml"/><Relationship Id="rId10" Type="http://schemas.openxmlformats.org/officeDocument/2006/relationships/ctrlProp" Target="../ctrlProps/ctrlProp122.xml"/><Relationship Id="rId4" Type="http://schemas.openxmlformats.org/officeDocument/2006/relationships/drawing" Target="../drawings/drawing18.xml"/><Relationship Id="rId9" Type="http://schemas.openxmlformats.org/officeDocument/2006/relationships/ctrlProp" Target="../ctrlProps/ctrlProp12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5" Type="http://schemas.openxmlformats.org/officeDocument/2006/relationships/vmlDrawing" Target="../drawings/vmlDrawing4.vml"/><Relationship Id="rId10" Type="http://schemas.openxmlformats.org/officeDocument/2006/relationships/ctrlProp" Target="../ctrlProps/ctrlProp30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2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vmlDrawing" Target="../drawings/vmlDrawing6.vml"/><Relationship Id="rId10" Type="http://schemas.openxmlformats.org/officeDocument/2006/relationships/ctrlProp" Target="../ctrlProps/ctrlProp37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3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.xml"/><Relationship Id="rId13" Type="http://schemas.openxmlformats.org/officeDocument/2006/relationships/ctrlProp" Target="../ctrlProps/ctrlProp48.xml"/><Relationship Id="rId18" Type="http://schemas.openxmlformats.org/officeDocument/2006/relationships/ctrlProp" Target="../ctrlProps/ctrlProp53.xml"/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42.xml"/><Relationship Id="rId12" Type="http://schemas.openxmlformats.org/officeDocument/2006/relationships/ctrlProp" Target="../ctrlProps/ctrlProp47.xml"/><Relationship Id="rId17" Type="http://schemas.openxmlformats.org/officeDocument/2006/relationships/ctrlProp" Target="../ctrlProps/ctrlProp52.xml"/><Relationship Id="rId2" Type="http://schemas.openxmlformats.org/officeDocument/2006/relationships/printerSettings" Target="../printerSettings/printerSettings8.bin"/><Relationship Id="rId16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1.xml"/><Relationship Id="rId11" Type="http://schemas.openxmlformats.org/officeDocument/2006/relationships/ctrlProp" Target="../ctrlProps/ctrlProp46.xml"/><Relationship Id="rId5" Type="http://schemas.openxmlformats.org/officeDocument/2006/relationships/vmlDrawing" Target="../drawings/vmlDrawing8.vml"/><Relationship Id="rId15" Type="http://schemas.openxmlformats.org/officeDocument/2006/relationships/ctrlProp" Target="../ctrlProps/ctrlProp50.xml"/><Relationship Id="rId10" Type="http://schemas.openxmlformats.org/officeDocument/2006/relationships/ctrlProp" Target="../ctrlProps/ctrlProp45.xml"/><Relationship Id="rId4" Type="http://schemas.openxmlformats.org/officeDocument/2006/relationships/vmlDrawing" Target="../drawings/vmlDrawing7.vml"/><Relationship Id="rId9" Type="http://schemas.openxmlformats.org/officeDocument/2006/relationships/ctrlProp" Target="../ctrlProps/ctrlProp44.xml"/><Relationship Id="rId14" Type="http://schemas.openxmlformats.org/officeDocument/2006/relationships/ctrlProp" Target="../ctrlProps/ctrlProp4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6.xml"/><Relationship Id="rId13" Type="http://schemas.openxmlformats.org/officeDocument/2006/relationships/ctrlProp" Target="../ctrlProps/ctrlProp61.xml"/><Relationship Id="rId18" Type="http://schemas.openxmlformats.org/officeDocument/2006/relationships/ctrlProp" Target="../ctrlProps/ctrlProp66.xml"/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55.xml"/><Relationship Id="rId12" Type="http://schemas.openxmlformats.org/officeDocument/2006/relationships/ctrlProp" Target="../ctrlProps/ctrlProp60.xml"/><Relationship Id="rId17" Type="http://schemas.openxmlformats.org/officeDocument/2006/relationships/ctrlProp" Target="../ctrlProps/ctrlProp65.xml"/><Relationship Id="rId2" Type="http://schemas.openxmlformats.org/officeDocument/2006/relationships/printerSettings" Target="../printerSettings/printerSettings10.bin"/><Relationship Id="rId16" Type="http://schemas.openxmlformats.org/officeDocument/2006/relationships/ctrlProp" Target="../ctrlProps/ctrlProp64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54.xml"/><Relationship Id="rId11" Type="http://schemas.openxmlformats.org/officeDocument/2006/relationships/ctrlProp" Target="../ctrlProps/ctrlProp59.xml"/><Relationship Id="rId5" Type="http://schemas.openxmlformats.org/officeDocument/2006/relationships/vmlDrawing" Target="../drawings/vmlDrawing10.vml"/><Relationship Id="rId15" Type="http://schemas.openxmlformats.org/officeDocument/2006/relationships/ctrlProp" Target="../ctrlProps/ctrlProp63.xml"/><Relationship Id="rId10" Type="http://schemas.openxmlformats.org/officeDocument/2006/relationships/ctrlProp" Target="../ctrlProps/ctrlProp58.xml"/><Relationship Id="rId4" Type="http://schemas.openxmlformats.org/officeDocument/2006/relationships/vmlDrawing" Target="../drawings/vmlDrawing9.vml"/><Relationship Id="rId9" Type="http://schemas.openxmlformats.org/officeDocument/2006/relationships/ctrlProp" Target="../ctrlProps/ctrlProp57.xml"/><Relationship Id="rId14" Type="http://schemas.openxmlformats.org/officeDocument/2006/relationships/ctrlProp" Target="../ctrlProps/ctrlProp6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9.xml"/><Relationship Id="rId3" Type="http://schemas.openxmlformats.org/officeDocument/2006/relationships/drawing" Target="../drawings/drawing7.xml"/><Relationship Id="rId7" Type="http://schemas.openxmlformats.org/officeDocument/2006/relationships/ctrlProp" Target="../ctrlProps/ctrlProp68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67.xml"/><Relationship Id="rId11" Type="http://schemas.openxmlformats.org/officeDocument/2006/relationships/comments" Target="../comments1.xml"/><Relationship Id="rId5" Type="http://schemas.openxmlformats.org/officeDocument/2006/relationships/vmlDrawing" Target="../drawings/vmlDrawing12.vml"/><Relationship Id="rId10" Type="http://schemas.openxmlformats.org/officeDocument/2006/relationships/ctrlProp" Target="../ctrlProps/ctrlProp71.xml"/><Relationship Id="rId4" Type="http://schemas.openxmlformats.org/officeDocument/2006/relationships/vmlDrawing" Target="../drawings/vmlDrawing11.vml"/><Relationship Id="rId9" Type="http://schemas.openxmlformats.org/officeDocument/2006/relationships/ctrlProp" Target="../ctrlProps/ctrlProp70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4.xml"/><Relationship Id="rId13" Type="http://schemas.openxmlformats.org/officeDocument/2006/relationships/ctrlProp" Target="../ctrlProps/ctrlProp79.xml"/><Relationship Id="rId3" Type="http://schemas.openxmlformats.org/officeDocument/2006/relationships/drawing" Target="../drawings/drawing8.xml"/><Relationship Id="rId7" Type="http://schemas.openxmlformats.org/officeDocument/2006/relationships/ctrlProp" Target="../ctrlProps/ctrlProp73.xml"/><Relationship Id="rId12" Type="http://schemas.openxmlformats.org/officeDocument/2006/relationships/ctrlProp" Target="../ctrlProps/ctrlProp78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72.xml"/><Relationship Id="rId11" Type="http://schemas.openxmlformats.org/officeDocument/2006/relationships/ctrlProp" Target="../ctrlProps/ctrlProp77.xml"/><Relationship Id="rId5" Type="http://schemas.openxmlformats.org/officeDocument/2006/relationships/vmlDrawing" Target="../drawings/vmlDrawing14.vml"/><Relationship Id="rId15" Type="http://schemas.openxmlformats.org/officeDocument/2006/relationships/comments" Target="../comments2.xml"/><Relationship Id="rId10" Type="http://schemas.openxmlformats.org/officeDocument/2006/relationships/ctrlProp" Target="../ctrlProps/ctrlProp76.xml"/><Relationship Id="rId4" Type="http://schemas.openxmlformats.org/officeDocument/2006/relationships/vmlDrawing" Target="../drawings/vmlDrawing13.vml"/><Relationship Id="rId9" Type="http://schemas.openxmlformats.org/officeDocument/2006/relationships/ctrlProp" Target="../ctrlProps/ctrlProp75.xml"/><Relationship Id="rId14" Type="http://schemas.openxmlformats.org/officeDocument/2006/relationships/ctrlProp" Target="../ctrlProps/ctrlProp8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3.xml"/><Relationship Id="rId13" Type="http://schemas.openxmlformats.org/officeDocument/2006/relationships/ctrlProp" Target="../ctrlProps/ctrlProp88.xml"/><Relationship Id="rId3" Type="http://schemas.openxmlformats.org/officeDocument/2006/relationships/drawing" Target="../drawings/drawing9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5" Type="http://schemas.openxmlformats.org/officeDocument/2006/relationships/vmlDrawing" Target="../drawings/vmlDrawing16.vml"/><Relationship Id="rId15" Type="http://schemas.openxmlformats.org/officeDocument/2006/relationships/comments" Target="../comments3.xml"/><Relationship Id="rId10" Type="http://schemas.openxmlformats.org/officeDocument/2006/relationships/ctrlProp" Target="../ctrlProps/ctrlProp85.xml"/><Relationship Id="rId4" Type="http://schemas.openxmlformats.org/officeDocument/2006/relationships/vmlDrawing" Target="../drawings/vmlDrawing15.v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autoPageBreaks="0"/>
  </sheetPr>
  <dimension ref="A1:L38"/>
  <sheetViews>
    <sheetView showGridLines="0" showRowColHeaders="0" zoomScaleNormal="100" workbookViewId="0">
      <selection activeCell="F42" sqref="F42"/>
    </sheetView>
  </sheetViews>
  <sheetFormatPr baseColWidth="10" defaultRowHeight="12.75" x14ac:dyDescent="0.2"/>
  <cols>
    <col min="1" max="16384" width="11.42578125" style="35"/>
  </cols>
  <sheetData>
    <row r="1" spans="1:9" x14ac:dyDescent="0.2">
      <c r="A1" s="61" t="str">
        <f>Hilfe!A2</f>
        <v>Version 1.4.5</v>
      </c>
    </row>
    <row r="6" spans="1:9" x14ac:dyDescent="0.2">
      <c r="A6" s="184" t="s">
        <v>71</v>
      </c>
      <c r="B6" s="184"/>
      <c r="C6" s="184"/>
      <c r="D6" s="191" t="s">
        <v>73</v>
      </c>
      <c r="E6" s="191"/>
      <c r="F6" s="191"/>
      <c r="G6" s="184" t="s">
        <v>74</v>
      </c>
      <c r="H6" s="184"/>
      <c r="I6" s="184"/>
    </row>
    <row r="21" spans="1:10" x14ac:dyDescent="0.2">
      <c r="A21" s="184" t="s">
        <v>72</v>
      </c>
      <c r="B21" s="184"/>
      <c r="C21" s="184"/>
      <c r="D21" s="182" t="s">
        <v>98</v>
      </c>
      <c r="E21" s="182"/>
      <c r="F21" s="182"/>
      <c r="G21" s="183" t="s">
        <v>107</v>
      </c>
      <c r="H21" s="183"/>
      <c r="I21" s="183"/>
    </row>
    <row r="27" spans="1:10" x14ac:dyDescent="0.2">
      <c r="D27" s="182" t="s">
        <v>105</v>
      </c>
      <c r="E27" s="182"/>
      <c r="F27" s="182"/>
    </row>
    <row r="32" spans="1:10" x14ac:dyDescent="0.2">
      <c r="J32" s="46"/>
    </row>
    <row r="35" spans="4:12" ht="13.5" thickBot="1" x14ac:dyDescent="0.25"/>
    <row r="36" spans="4:12" x14ac:dyDescent="0.2">
      <c r="D36" s="185" t="s">
        <v>204</v>
      </c>
      <c r="E36" s="186"/>
      <c r="F36" s="186"/>
      <c r="G36" s="186"/>
      <c r="H36" s="186"/>
      <c r="I36" s="187"/>
      <c r="K36" s="182" t="s">
        <v>112</v>
      </c>
      <c r="L36" s="182"/>
    </row>
    <row r="37" spans="4:12" ht="13.5" thickBot="1" x14ac:dyDescent="0.25">
      <c r="D37" s="188"/>
      <c r="E37" s="189"/>
      <c r="F37" s="189"/>
      <c r="G37" s="189"/>
      <c r="H37" s="189"/>
      <c r="I37" s="190"/>
      <c r="K37" s="182" t="s">
        <v>113</v>
      </c>
      <c r="L37" s="182"/>
    </row>
    <row r="38" spans="4:12" x14ac:dyDescent="0.2">
      <c r="K38" s="181" t="s">
        <v>37</v>
      </c>
      <c r="L38" s="181"/>
    </row>
  </sheetData>
  <sheetProtection selectLockedCells="1"/>
  <customSheetViews>
    <customSheetView guid="{38C5960F-393B-4F2B-8EBD-87B6596F176A}" showGridLines="0" showRowCol="0">
      <selection activeCell="F42" sqref="F42"/>
      <pageMargins left="0.19685039370078741" right="0.19685039370078741" top="0.98425196850393704" bottom="0.19685039370078741" header="0.51181102362204722" footer="0.51181102362204722"/>
      <pageSetup paperSize="9" orientation="landscape" blackAndWhite="1" horizontalDpi="300" verticalDpi="300" r:id="rId1"/>
      <headerFooter alignWithMargins="0"/>
    </customSheetView>
  </customSheetViews>
  <mergeCells count="11">
    <mergeCell ref="A21:C21"/>
    <mergeCell ref="A6:C6"/>
    <mergeCell ref="D6:F6"/>
    <mergeCell ref="D21:F21"/>
    <mergeCell ref="K38:L38"/>
    <mergeCell ref="K37:L37"/>
    <mergeCell ref="D27:F27"/>
    <mergeCell ref="K36:L36"/>
    <mergeCell ref="G21:I21"/>
    <mergeCell ref="G6:I6"/>
    <mergeCell ref="D36:I37"/>
  </mergeCells>
  <phoneticPr fontId="3" type="noConversion"/>
  <hyperlinks>
    <hyperlink ref="K38" r:id="rId2"/>
  </hyperlinks>
  <pageMargins left="0.19685039370078741" right="0.19685039370078741" top="0.98425196850393704" bottom="0.19685039370078741" header="0.51181102362204722" footer="0.51181102362204722"/>
  <pageSetup paperSize="9" orientation="landscape" blackAndWhite="1" horizontalDpi="300" verticalDpi="3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6" name="Button 1">
              <controlPr defaultSize="0" autoFill="0" autoPict="0" macro="[0]!_wkt1">
                <anchor moveWithCells="1" siz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2</xdr:col>
                    <xdr:colOff>304800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7" name="Button 2">
              <controlPr defaultSize="0" autoFill="0" autoPict="0" macro="[0]!_wkt2">
                <anchor moveWithCells="1" siz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2</xdr:col>
                    <xdr:colOff>304800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8" name="Button 3">
              <controlPr defaultSize="0" autoFill="0" autoPict="0" macro="[0]!_wkt3">
                <anchor moveWithCells="1" siz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2</xdr:col>
                    <xdr:colOff>304800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9" name="Button 4">
              <controlPr defaultSize="0" autoFill="0" autoPict="0" macro="[0]!_wkt4">
                <anchor moveWithCells="1" siz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304800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10" name="Button 5">
              <controlPr defaultSize="0" autoFill="0" autoPict="0" macro="[0]!saison">
                <anchor moveWithCells="1" siz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5</xdr:col>
                    <xdr:colOff>304800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1" name="Button 6">
              <controlPr defaultSize="0" autoFill="0" autoPict="0" macro="[0]!schuetzen">
                <anchor moveWithCells="1" siz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304800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2" name="Button 7">
              <controlPr defaultSize="0" autoFill="0" autoPict="0" macro="[0]!matches">
                <anchor moveWithCells="1" siz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8</xdr:col>
                    <xdr:colOff>304800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3" name="Button 8">
              <controlPr defaultSize="0" autoFill="0" autoPict="0" macro="[0]!tabelle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4" name="Group Box 13">
              <controlPr defaultSize="0" autoFill="0" autoPict="0">
                <anchor moveWithCells="1">
                  <from>
                    <xdr:col>0</xdr:col>
                    <xdr:colOff>581025</xdr:colOff>
                    <xdr:row>6</xdr:row>
                    <xdr:rowOff>0</xdr:rowOff>
                  </from>
                  <to>
                    <xdr:col>2</xdr:col>
                    <xdr:colOff>533400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5" name="Group Box 14">
              <controlPr defaultSize="0" autoFill="0" autoPict="0">
                <anchor moveWithCells="1">
                  <from>
                    <xdr:col>3</xdr:col>
                    <xdr:colOff>581025</xdr:colOff>
                    <xdr:row>6</xdr:row>
                    <xdr:rowOff>0</xdr:rowOff>
                  </from>
                  <to>
                    <xdr:col>5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6" name="Group Box 15">
              <controlPr defaultSize="0" autoFill="0" autoPict="0">
                <anchor moveWithCells="1">
                  <from>
                    <xdr:col>6</xdr:col>
                    <xdr:colOff>581025</xdr:colOff>
                    <xdr:row>6</xdr:row>
                    <xdr:rowOff>0</xdr:rowOff>
                  </from>
                  <to>
                    <xdr:col>8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17" name="Button 28">
              <controlPr defaultSize="0" autoFill="0" autoPict="0" macro="[0]!hilfe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8</xdr:col>
                    <xdr:colOff>304800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18" name="Group Box 29">
              <controlPr defaultSize="0" autoFill="0" autoPict="0">
                <anchor moveWithCells="1">
                  <from>
                    <xdr:col>6</xdr:col>
                    <xdr:colOff>581025</xdr:colOff>
                    <xdr:row>21</xdr:row>
                    <xdr:rowOff>0</xdr:rowOff>
                  </from>
                  <to>
                    <xdr:col>8</xdr:col>
                    <xdr:colOff>533400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9" name="Button 34">
              <controlPr defaultSize="0" autoFill="0" autoPict="0" macro="[0]!wkt1L">
                <anchor moveWithCells="1" siz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304800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20" name="Button 35">
              <controlPr defaultSize="0" autoFill="0" autoPict="0" macro="[0]!wkt2L">
                <anchor moveWithCells="1" siz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304800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21" name="Button 36">
              <controlPr defaultSize="0" autoFill="0" autoPict="0" macro="[0]!wkt3L">
                <anchor moveWithCells="1" siz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304800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22" name="Button 37">
              <controlPr defaultSize="0" autoFill="0" autoPict="0" macro="[0]!wlt4L">
                <anchor moveWithCells="1" siz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304800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23" name="Button 38">
              <controlPr defaultSize="0" autoFill="0" autoPict="0" macro="[0]!anfangstabelle">
                <anchor moveWithCells="1" siz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304800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24" name="Group Box 39">
              <controlPr defaultSize="0" autoFill="0" autoPict="0">
                <anchor moveWithCells="1">
                  <from>
                    <xdr:col>0</xdr:col>
                    <xdr:colOff>581025</xdr:colOff>
                    <xdr:row>21</xdr:row>
                    <xdr:rowOff>0</xdr:rowOff>
                  </from>
                  <to>
                    <xdr:col>2</xdr:col>
                    <xdr:colOff>533400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25" name="Group Box 43">
              <controlPr defaultSize="0" autoFill="0" autoPict="0">
                <anchor moveWithCells="1">
                  <from>
                    <xdr:col>3</xdr:col>
                    <xdr:colOff>571500</xdr:colOff>
                    <xdr:row>21</xdr:row>
                    <xdr:rowOff>28575</xdr:rowOff>
                  </from>
                  <to>
                    <xdr:col>5</xdr:col>
                    <xdr:colOff>523875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26" name="Button 44">
              <controlPr defaultSize="0" autoFill="0" autoPict="0" macro="[0]!finale">
                <anchor moveWithCells="1" sizeWithCells="1">
                  <from>
                    <xdr:col>3</xdr:col>
                    <xdr:colOff>733425</xdr:colOff>
                    <xdr:row>22</xdr:row>
                    <xdr:rowOff>38100</xdr:rowOff>
                  </from>
                  <to>
                    <xdr:col>5</xdr:col>
                    <xdr:colOff>276225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27" name="Group Box 45">
              <controlPr defaultSize="0" autoFill="0" autoPict="0">
                <anchor moveWithCells="1">
                  <from>
                    <xdr:col>3</xdr:col>
                    <xdr:colOff>571500</xdr:colOff>
                    <xdr:row>27</xdr:row>
                    <xdr:rowOff>28575</xdr:rowOff>
                  </from>
                  <to>
                    <xdr:col>5</xdr:col>
                    <xdr:colOff>523875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28" name="Button 46">
              <controlPr defaultSize="0" autoFill="0" autoPict="0" macro="[0]!aufstiegswettkampf">
                <anchor moveWithCells="1" sizeWithCells="1">
                  <from>
                    <xdr:col>3</xdr:col>
                    <xdr:colOff>733425</xdr:colOff>
                    <xdr:row>28</xdr:row>
                    <xdr:rowOff>38100</xdr:rowOff>
                  </from>
                  <to>
                    <xdr:col>5</xdr:col>
                    <xdr:colOff>276225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29" name="Group Box 48">
              <controlPr defaultSize="0" autoFill="0" autoPict="0">
                <anchor moveWithCells="1">
                  <from>
                    <xdr:col>9</xdr:col>
                    <xdr:colOff>676275</xdr:colOff>
                    <xdr:row>34</xdr:row>
                    <xdr:rowOff>95250</xdr:rowOff>
                  </from>
                  <to>
                    <xdr:col>11</xdr:col>
                    <xdr:colOff>733425</xdr:colOff>
                    <xdr:row>39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autoPageBreaks="0"/>
  </sheetPr>
  <dimension ref="A1:R71"/>
  <sheetViews>
    <sheetView showGridLines="0" showRowColHeaders="0" workbookViewId="0">
      <selection activeCell="A25" sqref="A25"/>
    </sheetView>
  </sheetViews>
  <sheetFormatPr baseColWidth="10" defaultRowHeight="12.75" x14ac:dyDescent="0.2"/>
  <cols>
    <col min="1" max="1" width="12.5703125" style="26" bestFit="1" customWidth="1"/>
    <col min="2" max="2" width="23.42578125" style="125" customWidth="1"/>
    <col min="3" max="12" width="4.42578125" style="125" customWidth="1"/>
    <col min="13" max="13" width="8" style="125" bestFit="1" customWidth="1"/>
    <col min="14" max="14" width="7.140625" style="72" bestFit="1" customWidth="1"/>
    <col min="15" max="18" width="11.42578125" style="72" hidden="1" customWidth="1"/>
    <col min="19" max="16384" width="11.42578125" style="72"/>
  </cols>
  <sheetData>
    <row r="1" spans="1:18" ht="33" customHeight="1" x14ac:dyDescent="0.2"/>
    <row r="2" spans="1:18" s="140" customFormat="1" ht="20.25" x14ac:dyDescent="0.3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8" ht="15.75" x14ac:dyDescent="0.25">
      <c r="A3" s="141" t="s">
        <v>8</v>
      </c>
    </row>
    <row r="4" spans="1:18" x14ac:dyDescent="0.2">
      <c r="A4" s="145" t="s">
        <v>3</v>
      </c>
      <c r="B4" s="149" t="s">
        <v>1</v>
      </c>
      <c r="C4" s="236" t="s">
        <v>165</v>
      </c>
      <c r="D4" s="236"/>
      <c r="E4" s="236" t="s">
        <v>166</v>
      </c>
      <c r="F4" s="236"/>
      <c r="G4" s="236" t="s">
        <v>167</v>
      </c>
      <c r="H4" s="236"/>
      <c r="I4" s="236" t="s">
        <v>168</v>
      </c>
      <c r="J4" s="236"/>
      <c r="K4" s="236" t="s">
        <v>169</v>
      </c>
      <c r="L4" s="236"/>
      <c r="M4" s="149" t="s">
        <v>170</v>
      </c>
      <c r="N4" s="145" t="s">
        <v>175</v>
      </c>
      <c r="O4" s="144"/>
      <c r="P4" s="144"/>
      <c r="R4" s="147" t="s">
        <v>174</v>
      </c>
    </row>
    <row r="5" spans="1:18" x14ac:dyDescent="0.2">
      <c r="A5" s="163">
        <v>4</v>
      </c>
      <c r="B5" s="142" t="str">
        <f>IF(A5="","",IF(VLOOKUP(A5,Schützen!$A$7:$B$14,2)="","",(VLOOKUP(A5,Schützen!$A$7:$B$14,2))))</f>
        <v>Axel Schneider</v>
      </c>
      <c r="C5" s="152">
        <v>10</v>
      </c>
      <c r="D5" s="152">
        <v>8</v>
      </c>
      <c r="E5" s="152">
        <v>9</v>
      </c>
      <c r="F5" s="152">
        <v>9</v>
      </c>
      <c r="G5" s="152">
        <v>10</v>
      </c>
      <c r="H5" s="152">
        <v>8</v>
      </c>
      <c r="I5" s="152"/>
      <c r="J5" s="152"/>
      <c r="K5" s="152"/>
      <c r="L5" s="152"/>
      <c r="M5" s="10">
        <f>SUM(C5:L5)</f>
        <v>54</v>
      </c>
      <c r="N5" s="148">
        <f>IF(R5=0,0,M5/R5)</f>
        <v>9</v>
      </c>
      <c r="O5" s="154"/>
      <c r="P5" s="166">
        <f>IF(M5=0,"",M5/$Q$8)</f>
        <v>18</v>
      </c>
      <c r="Q5" s="169">
        <f>COUNTBLANK(C5:L5)</f>
        <v>4</v>
      </c>
      <c r="R5" s="170">
        <f>10-Q5</f>
        <v>6</v>
      </c>
    </row>
    <row r="6" spans="1:18" x14ac:dyDescent="0.2">
      <c r="A6" s="163">
        <v>3</v>
      </c>
      <c r="B6" s="142" t="str">
        <f>IF(A6="","",IF(VLOOKUP(A6,Schützen!$A$7:$B$14,2)="","",(VLOOKUP(A6,Schützen!$A$7:$B$14,2))))</f>
        <v>Dirk Jacob</v>
      </c>
      <c r="C6" s="152">
        <v>10</v>
      </c>
      <c r="D6" s="152">
        <v>10</v>
      </c>
      <c r="E6" s="152">
        <v>9</v>
      </c>
      <c r="F6" s="152">
        <v>8</v>
      </c>
      <c r="G6" s="152">
        <v>8</v>
      </c>
      <c r="H6" s="152">
        <v>7</v>
      </c>
      <c r="I6" s="152"/>
      <c r="J6" s="152"/>
      <c r="K6" s="152"/>
      <c r="L6" s="152"/>
      <c r="M6" s="10">
        <f>SUM(C6:L6)</f>
        <v>52</v>
      </c>
      <c r="N6" s="148">
        <f>IF(R6=0,0,M6/R6)</f>
        <v>8.6666666666666661</v>
      </c>
      <c r="O6" s="154"/>
      <c r="P6" s="167">
        <f>IF(M6=0,"",M6/$Q$8)</f>
        <v>17.333333333333332</v>
      </c>
      <c r="Q6" s="132">
        <f>COUNTBLANK(C6:L6)</f>
        <v>4</v>
      </c>
      <c r="R6" s="133">
        <f>10-Q6</f>
        <v>6</v>
      </c>
    </row>
    <row r="7" spans="1:18" x14ac:dyDescent="0.2">
      <c r="A7" s="163">
        <v>5</v>
      </c>
      <c r="B7" s="142" t="str">
        <f>IF(A7="","",IF(VLOOKUP(A7,Schützen!$A$7:$B$14,2)="","",(VLOOKUP(A7,Schützen!$A$7:$B$14,2))))</f>
        <v>Wolfgang Laschinsky</v>
      </c>
      <c r="C7" s="152">
        <v>8</v>
      </c>
      <c r="D7" s="152">
        <v>7</v>
      </c>
      <c r="E7" s="152">
        <v>10</v>
      </c>
      <c r="F7" s="152">
        <v>7</v>
      </c>
      <c r="G7" s="152">
        <v>9</v>
      </c>
      <c r="H7" s="152">
        <v>8</v>
      </c>
      <c r="I7" s="152"/>
      <c r="J7" s="152"/>
      <c r="K7" s="152"/>
      <c r="L7" s="152"/>
      <c r="M7" s="10">
        <f>SUM(C7:L7)</f>
        <v>49</v>
      </c>
      <c r="N7" s="148">
        <f>IF(R7=0,0,M7/R7)</f>
        <v>8.1666666666666661</v>
      </c>
      <c r="O7" s="154"/>
      <c r="P7" s="168">
        <f>IF(M7=0,"",M7/$Q$8)</f>
        <v>16.333333333333332</v>
      </c>
      <c r="Q7" s="132">
        <f>COUNTBLANK(C7:L7)</f>
        <v>4</v>
      </c>
      <c r="R7" s="133">
        <f>10-Q7</f>
        <v>6</v>
      </c>
    </row>
    <row r="8" spans="1:18" x14ac:dyDescent="0.2">
      <c r="A8" s="29"/>
      <c r="B8" s="143" t="s">
        <v>171</v>
      </c>
      <c r="C8" s="235">
        <f>C5+D5+C6+D6+C7+D7</f>
        <v>53</v>
      </c>
      <c r="D8" s="235"/>
      <c r="E8" s="235">
        <f>E5+F5+E6+F6+E7+F7</f>
        <v>52</v>
      </c>
      <c r="F8" s="235"/>
      <c r="G8" s="235">
        <f>G5+H5+G6+H6+G7+H7</f>
        <v>50</v>
      </c>
      <c r="H8" s="235"/>
      <c r="I8" s="235">
        <f>I5+J5+I6+J6+I7+J7</f>
        <v>0</v>
      </c>
      <c r="J8" s="235"/>
      <c r="K8" s="235">
        <f>K5+L5+K6+L6+K7+L7</f>
        <v>0</v>
      </c>
      <c r="L8" s="235"/>
      <c r="M8" s="150" t="s">
        <v>20</v>
      </c>
      <c r="O8" s="164">
        <f>SUM(C8:L8)</f>
        <v>155</v>
      </c>
      <c r="P8" s="165">
        <f>IF(O8=0,0,O8/Q8)</f>
        <v>51.666666666666664</v>
      </c>
      <c r="Q8" s="171">
        <f>COUNTIF(C8:L8,"&gt;0")</f>
        <v>3</v>
      </c>
      <c r="R8" s="172">
        <f>SUM(R5:R7)</f>
        <v>18</v>
      </c>
    </row>
    <row r="9" spans="1:18" x14ac:dyDescent="0.2">
      <c r="A9" s="29"/>
      <c r="B9" s="143" t="s">
        <v>172</v>
      </c>
      <c r="C9" s="232">
        <v>56</v>
      </c>
      <c r="D9" s="232"/>
      <c r="E9" s="232">
        <v>56</v>
      </c>
      <c r="F9" s="232"/>
      <c r="G9" s="232">
        <v>56</v>
      </c>
      <c r="H9" s="232"/>
      <c r="I9" s="232"/>
      <c r="J9" s="232"/>
      <c r="K9" s="232"/>
      <c r="L9" s="232"/>
      <c r="M9" s="151" t="s">
        <v>56</v>
      </c>
    </row>
    <row r="10" spans="1:18" x14ac:dyDescent="0.2">
      <c r="A10" s="29"/>
      <c r="B10" s="143" t="s">
        <v>173</v>
      </c>
      <c r="C10" s="233">
        <f>IF(C5="",0,IF(C8&gt;C9,"2",IF(C8=C9,1,0)))</f>
        <v>0</v>
      </c>
      <c r="D10" s="233"/>
      <c r="E10" s="233">
        <f>IF(E5="",0,IF(E8&gt;E9,"2",IF(E8=E9,1,0)))</f>
        <v>0</v>
      </c>
      <c r="F10" s="233"/>
      <c r="G10" s="233">
        <f>IF(G5="",0,IF(G8&gt;G9,"2",IF(G8=G9,1,0)))</f>
        <v>0</v>
      </c>
      <c r="H10" s="233"/>
      <c r="I10" s="233">
        <f>IF(I5="",0,IF(I8&gt;I9,"2",IF(I8=I9,1,0)))</f>
        <v>0</v>
      </c>
      <c r="J10" s="233"/>
      <c r="K10" s="233">
        <f>IF(K5="",0,IF(K8&gt;K9,"2",IF(K8=K9,1,0)))</f>
        <v>0</v>
      </c>
      <c r="L10" s="233"/>
      <c r="M10" s="10">
        <f>IF(O10=6,2,IF(O10=7,2,IF(O10=5,1,0)))</f>
        <v>0</v>
      </c>
      <c r="O10" s="10">
        <f>IF(C10="","",C10+E10+G10+I10+K10)</f>
        <v>0</v>
      </c>
    </row>
    <row r="11" spans="1:18" x14ac:dyDescent="0.2">
      <c r="A11" s="29"/>
      <c r="B11" s="143"/>
      <c r="C11" s="72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8" ht="15.75" x14ac:dyDescent="0.25">
      <c r="A12" s="141" t="s">
        <v>9</v>
      </c>
    </row>
    <row r="13" spans="1:18" x14ac:dyDescent="0.2">
      <c r="A13" s="145" t="s">
        <v>3</v>
      </c>
      <c r="B13" s="149" t="s">
        <v>1</v>
      </c>
      <c r="C13" s="236" t="s">
        <v>165</v>
      </c>
      <c r="D13" s="236"/>
      <c r="E13" s="236" t="s">
        <v>166</v>
      </c>
      <c r="F13" s="236"/>
      <c r="G13" s="236" t="s">
        <v>167</v>
      </c>
      <c r="H13" s="236"/>
      <c r="I13" s="236" t="s">
        <v>168</v>
      </c>
      <c r="J13" s="236"/>
      <c r="K13" s="236" t="s">
        <v>169</v>
      </c>
      <c r="L13" s="236"/>
      <c r="M13" s="149" t="s">
        <v>170</v>
      </c>
      <c r="N13" s="145" t="s">
        <v>175</v>
      </c>
      <c r="O13" s="144"/>
      <c r="P13" s="144"/>
      <c r="R13" s="147" t="s">
        <v>174</v>
      </c>
    </row>
    <row r="14" spans="1:18" x14ac:dyDescent="0.2">
      <c r="A14" s="163">
        <v>4</v>
      </c>
      <c r="B14" s="142" t="str">
        <f>IF(A14="","",IF(VLOOKUP(A14,Schützen!$A$7:$B$14,2)="","",(VLOOKUP(A14,Schützen!$A$7:$B$14,2))))</f>
        <v>Axel Schneider</v>
      </c>
      <c r="C14" s="152">
        <v>10</v>
      </c>
      <c r="D14" s="152">
        <v>6</v>
      </c>
      <c r="E14" s="152">
        <v>9</v>
      </c>
      <c r="F14" s="152">
        <v>6</v>
      </c>
      <c r="G14" s="152">
        <v>10</v>
      </c>
      <c r="H14" s="152">
        <v>10</v>
      </c>
      <c r="I14" s="152">
        <v>9</v>
      </c>
      <c r="J14" s="152">
        <v>6</v>
      </c>
      <c r="K14" s="152"/>
      <c r="L14" s="152"/>
      <c r="M14" s="10">
        <f>SUM(C14:L14)</f>
        <v>66</v>
      </c>
      <c r="N14" s="148">
        <f>IF(R14=0,0,M14/R14)</f>
        <v>8.25</v>
      </c>
      <c r="O14" s="154"/>
      <c r="P14" s="166">
        <f>IF(M14=0,"",M14/$Q$17)</f>
        <v>16.5</v>
      </c>
      <c r="Q14" s="169">
        <f>COUNTBLANK(C14:L14)</f>
        <v>2</v>
      </c>
      <c r="R14" s="170">
        <f>10-Q14</f>
        <v>8</v>
      </c>
    </row>
    <row r="15" spans="1:18" x14ac:dyDescent="0.2">
      <c r="A15" s="163">
        <v>3</v>
      </c>
      <c r="B15" s="142" t="str">
        <f>IF(A15="","",IF(VLOOKUP(A15,Schützen!$A$7:$B$14,2)="","",(VLOOKUP(A15,Schützen!$A$7:$B$14,2))))</f>
        <v>Dirk Jacob</v>
      </c>
      <c r="C15" s="152">
        <v>8</v>
      </c>
      <c r="D15" s="152">
        <v>8</v>
      </c>
      <c r="E15" s="152">
        <v>10</v>
      </c>
      <c r="F15" s="152">
        <v>10</v>
      </c>
      <c r="G15" s="152">
        <v>9</v>
      </c>
      <c r="H15" s="152">
        <v>9</v>
      </c>
      <c r="I15" s="152">
        <v>10</v>
      </c>
      <c r="J15" s="152">
        <v>8</v>
      </c>
      <c r="K15" s="152"/>
      <c r="L15" s="152"/>
      <c r="M15" s="10">
        <f>SUM(C15:L15)</f>
        <v>72</v>
      </c>
      <c r="N15" s="148">
        <f>IF(R15=0,0,M15/R15)</f>
        <v>9</v>
      </c>
      <c r="O15" s="154"/>
      <c r="P15" s="167">
        <f>IF(M15=0,"",M15/$Q$17)</f>
        <v>18</v>
      </c>
      <c r="Q15" s="132">
        <f>COUNTBLANK(C15:L15)</f>
        <v>2</v>
      </c>
      <c r="R15" s="133">
        <f>10-Q15</f>
        <v>8</v>
      </c>
    </row>
    <row r="16" spans="1:18" x14ac:dyDescent="0.2">
      <c r="A16" s="163">
        <v>5</v>
      </c>
      <c r="B16" s="142" t="str">
        <f>IF(A16="","",IF(VLOOKUP(A16,Schützen!$A$7:$B$14,2)="","",(VLOOKUP(A16,Schützen!$A$7:$B$14,2))))</f>
        <v>Wolfgang Laschinsky</v>
      </c>
      <c r="C16" s="152">
        <v>8</v>
      </c>
      <c r="D16" s="152">
        <v>8</v>
      </c>
      <c r="E16" s="152">
        <v>10</v>
      </c>
      <c r="F16" s="152">
        <v>7</v>
      </c>
      <c r="G16" s="152">
        <v>10</v>
      </c>
      <c r="H16" s="152">
        <v>0</v>
      </c>
      <c r="I16" s="152">
        <v>10</v>
      </c>
      <c r="J16" s="152">
        <v>8</v>
      </c>
      <c r="K16" s="152"/>
      <c r="L16" s="152"/>
      <c r="M16" s="10">
        <f>SUM(C16:L16)</f>
        <v>61</v>
      </c>
      <c r="N16" s="148">
        <f>IF(R16=0,0,M16/R16)</f>
        <v>7.625</v>
      </c>
      <c r="O16" s="154"/>
      <c r="P16" s="168">
        <f>IF(M16=0,"",M16/$Q$17)</f>
        <v>15.25</v>
      </c>
      <c r="Q16" s="132">
        <f>COUNTBLANK(C16:L16)</f>
        <v>2</v>
      </c>
      <c r="R16" s="133">
        <f>10-Q16</f>
        <v>8</v>
      </c>
    </row>
    <row r="17" spans="1:18" x14ac:dyDescent="0.2">
      <c r="A17" s="29"/>
      <c r="B17" s="143" t="s">
        <v>171</v>
      </c>
      <c r="C17" s="235">
        <f>C14+D14+C15+D15+C16+D16</f>
        <v>48</v>
      </c>
      <c r="D17" s="235"/>
      <c r="E17" s="235">
        <f>E14+F14+E15+F15+E16+F16</f>
        <v>52</v>
      </c>
      <c r="F17" s="235"/>
      <c r="G17" s="235">
        <f>G14+H14+G15+H15+G16+H16</f>
        <v>48</v>
      </c>
      <c r="H17" s="235"/>
      <c r="I17" s="235">
        <f>I14+J14+I15+J15+I16+J16</f>
        <v>51</v>
      </c>
      <c r="J17" s="235"/>
      <c r="K17" s="235">
        <f>K14+L14+K15+L15+K16+L16</f>
        <v>0</v>
      </c>
      <c r="L17" s="235"/>
      <c r="M17" s="150" t="s">
        <v>20</v>
      </c>
      <c r="O17" s="164">
        <f>SUM(C17:L17)</f>
        <v>199</v>
      </c>
      <c r="P17" s="165">
        <f>IF(O17=0,0,O17/Q17)</f>
        <v>49.75</v>
      </c>
      <c r="Q17" s="171">
        <f>COUNTIF(C17:L17,"&gt;0")</f>
        <v>4</v>
      </c>
      <c r="R17" s="172">
        <f>SUM(R14:R16)</f>
        <v>24</v>
      </c>
    </row>
    <row r="18" spans="1:18" x14ac:dyDescent="0.2">
      <c r="A18" s="29"/>
      <c r="B18" s="143" t="s">
        <v>172</v>
      </c>
      <c r="C18" s="232">
        <v>56</v>
      </c>
      <c r="D18" s="232"/>
      <c r="E18" s="232">
        <v>52</v>
      </c>
      <c r="F18" s="232"/>
      <c r="G18" s="232">
        <v>55</v>
      </c>
      <c r="H18" s="232"/>
      <c r="I18" s="232">
        <v>54</v>
      </c>
      <c r="J18" s="232"/>
      <c r="K18" s="232"/>
      <c r="L18" s="232"/>
      <c r="M18" s="151" t="s">
        <v>56</v>
      </c>
    </row>
    <row r="19" spans="1:18" x14ac:dyDescent="0.2">
      <c r="A19" s="29"/>
      <c r="B19" s="143" t="s">
        <v>173</v>
      </c>
      <c r="C19" s="233">
        <f>IF(C14="",0,IF(C17&gt;C18,"2",IF(C17=C18,1,0)))</f>
        <v>0</v>
      </c>
      <c r="D19" s="233"/>
      <c r="E19" s="233">
        <f>IF(E14="",0,IF(E17&gt;E18,"2",IF(E17=E18,1,0)))</f>
        <v>1</v>
      </c>
      <c r="F19" s="233"/>
      <c r="G19" s="233">
        <f>IF(G14="",0,IF(G17&gt;G18,"2",IF(G17=G18,1,0)))</f>
        <v>0</v>
      </c>
      <c r="H19" s="233"/>
      <c r="I19" s="233">
        <f>IF(I14="",0,IF(I17&gt;I18,"2",IF(I17=I18,1,0)))</f>
        <v>0</v>
      </c>
      <c r="J19" s="233"/>
      <c r="K19" s="233">
        <f>IF(K14="",0,IF(K17&gt;K18,"2",IF(K17=K18,1,0)))</f>
        <v>0</v>
      </c>
      <c r="L19" s="233"/>
      <c r="M19" s="10">
        <f>IF(O19=6,2,IF(O19=7,2,IF(O19=5,1,0)))</f>
        <v>0</v>
      </c>
      <c r="O19" s="10">
        <f>IF(C19="","",C19+E19+G19+I19+K19)</f>
        <v>1</v>
      </c>
    </row>
    <row r="20" spans="1:18" x14ac:dyDescent="0.2">
      <c r="A20" s="29"/>
      <c r="B20" s="143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8" ht="15.75" x14ac:dyDescent="0.25">
      <c r="A21" s="141" t="s">
        <v>10</v>
      </c>
    </row>
    <row r="22" spans="1:18" x14ac:dyDescent="0.2">
      <c r="A22" s="145" t="s">
        <v>3</v>
      </c>
      <c r="B22" s="149" t="s">
        <v>1</v>
      </c>
      <c r="C22" s="236" t="s">
        <v>165</v>
      </c>
      <c r="D22" s="236"/>
      <c r="E22" s="236" t="s">
        <v>166</v>
      </c>
      <c r="F22" s="236"/>
      <c r="G22" s="236" t="s">
        <v>167</v>
      </c>
      <c r="H22" s="236"/>
      <c r="I22" s="236" t="s">
        <v>168</v>
      </c>
      <c r="J22" s="236"/>
      <c r="K22" s="236" t="s">
        <v>169</v>
      </c>
      <c r="L22" s="236"/>
      <c r="M22" s="149" t="s">
        <v>170</v>
      </c>
      <c r="N22" s="145" t="s">
        <v>175</v>
      </c>
      <c r="O22" s="144"/>
      <c r="P22" s="144"/>
      <c r="R22" s="147" t="s">
        <v>174</v>
      </c>
    </row>
    <row r="23" spans="1:18" x14ac:dyDescent="0.2">
      <c r="A23" s="163">
        <v>4</v>
      </c>
      <c r="B23" s="142" t="str">
        <f>IF(A23="","",IF(VLOOKUP(A23,Schützen!$A$7:$B$14,2)="","",(VLOOKUP(A23,Schützen!$A$7:$B$14,2))))</f>
        <v>Axel Schneider</v>
      </c>
      <c r="C23" s="152">
        <v>10</v>
      </c>
      <c r="D23" s="152">
        <v>9</v>
      </c>
      <c r="E23" s="152">
        <v>10</v>
      </c>
      <c r="F23" s="152">
        <v>8</v>
      </c>
      <c r="G23" s="152">
        <v>9</v>
      </c>
      <c r="H23" s="152">
        <v>6</v>
      </c>
      <c r="I23" s="152"/>
      <c r="J23" s="152"/>
      <c r="K23" s="152"/>
      <c r="L23" s="152"/>
      <c r="M23" s="10">
        <f>SUM(C23:L23)</f>
        <v>52</v>
      </c>
      <c r="N23" s="148">
        <f>IF(R23=0,0,M23/R23)</f>
        <v>8.6666666666666661</v>
      </c>
      <c r="O23" s="154"/>
      <c r="P23" s="166">
        <f>IF(M23=0,"",M23/$Q$26)</f>
        <v>17.333333333333332</v>
      </c>
      <c r="Q23" s="169">
        <f>COUNTBLANK(C23:L23)</f>
        <v>4</v>
      </c>
      <c r="R23" s="170">
        <f>10-Q23</f>
        <v>6</v>
      </c>
    </row>
    <row r="24" spans="1:18" x14ac:dyDescent="0.2">
      <c r="A24" s="163">
        <v>3</v>
      </c>
      <c r="B24" s="142" t="str">
        <f>IF(A24="","",IF(VLOOKUP(A24,Schützen!$A$7:$B$14,2)="","",(VLOOKUP(A24,Schützen!$A$7:$B$14,2))))</f>
        <v>Dirk Jacob</v>
      </c>
      <c r="C24" s="152">
        <v>8</v>
      </c>
      <c r="D24" s="152">
        <v>7</v>
      </c>
      <c r="E24" s="152">
        <v>9</v>
      </c>
      <c r="F24" s="152">
        <v>8</v>
      </c>
      <c r="G24" s="152">
        <v>8</v>
      </c>
      <c r="H24" s="152">
        <v>8</v>
      </c>
      <c r="I24" s="152"/>
      <c r="J24" s="152"/>
      <c r="K24" s="152"/>
      <c r="L24" s="152"/>
      <c r="M24" s="10">
        <f>SUM(C24:L24)</f>
        <v>48</v>
      </c>
      <c r="N24" s="148">
        <f>IF(R24=0,0,M24/R24)</f>
        <v>8</v>
      </c>
      <c r="O24" s="154"/>
      <c r="P24" s="167">
        <f>IF(M24=0,"",M24/$Q$26)</f>
        <v>16</v>
      </c>
      <c r="Q24" s="132">
        <f>COUNTBLANK(C24:L24)</f>
        <v>4</v>
      </c>
      <c r="R24" s="133">
        <f>10-Q24</f>
        <v>6</v>
      </c>
    </row>
    <row r="25" spans="1:18" x14ac:dyDescent="0.2">
      <c r="A25" s="163">
        <v>5</v>
      </c>
      <c r="B25" s="142"/>
      <c r="C25" s="152">
        <v>10</v>
      </c>
      <c r="D25" s="152">
        <v>9</v>
      </c>
      <c r="E25" s="152">
        <v>10</v>
      </c>
      <c r="F25" s="152">
        <v>8</v>
      </c>
      <c r="G25" s="152">
        <v>7</v>
      </c>
      <c r="H25" s="152">
        <v>7</v>
      </c>
      <c r="I25" s="152"/>
      <c r="J25" s="152"/>
      <c r="K25" s="152"/>
      <c r="L25" s="152"/>
      <c r="M25" s="10">
        <f>SUM(C25:L25)</f>
        <v>51</v>
      </c>
      <c r="N25" s="148">
        <f>IF(R25=0,0,M25/R25)</f>
        <v>8.5</v>
      </c>
      <c r="O25" s="154"/>
      <c r="P25" s="168">
        <f>IF(M25=0,"",M25/$Q$26)</f>
        <v>17</v>
      </c>
      <c r="Q25" s="132">
        <f>COUNTBLANK(C25:L25)</f>
        <v>4</v>
      </c>
      <c r="R25" s="133">
        <f>10-Q25</f>
        <v>6</v>
      </c>
    </row>
    <row r="26" spans="1:18" x14ac:dyDescent="0.2">
      <c r="A26" s="29"/>
      <c r="B26" s="143" t="s">
        <v>171</v>
      </c>
      <c r="C26" s="235">
        <f>C23+D23+C24+D24+C25+D25</f>
        <v>53</v>
      </c>
      <c r="D26" s="235"/>
      <c r="E26" s="235">
        <f>E23+F23+E24+F24+E25+F25</f>
        <v>53</v>
      </c>
      <c r="F26" s="235"/>
      <c r="G26" s="235">
        <f>G23+H23+G24+H24+G25+H25</f>
        <v>45</v>
      </c>
      <c r="H26" s="235"/>
      <c r="I26" s="235">
        <f>I23+J23+I24+J24+I25+J25</f>
        <v>0</v>
      </c>
      <c r="J26" s="235"/>
      <c r="K26" s="235">
        <f>K23+L23+K24+L24+K25+L25</f>
        <v>0</v>
      </c>
      <c r="L26" s="235"/>
      <c r="M26" s="150" t="s">
        <v>20</v>
      </c>
      <c r="O26" s="164">
        <f>SUM(C26:L26)</f>
        <v>151</v>
      </c>
      <c r="P26" s="165">
        <f>IF(O26=0,0,O26/Q26)</f>
        <v>50.333333333333336</v>
      </c>
      <c r="Q26" s="171">
        <f>COUNTIF(C26:L26,"&gt;0")</f>
        <v>3</v>
      </c>
      <c r="R26" s="172">
        <f>SUM(R23:R25)</f>
        <v>18</v>
      </c>
    </row>
    <row r="27" spans="1:18" x14ac:dyDescent="0.2">
      <c r="A27" s="29"/>
      <c r="B27" s="143" t="s">
        <v>172</v>
      </c>
      <c r="C27" s="232">
        <v>54</v>
      </c>
      <c r="D27" s="232"/>
      <c r="E27" s="232">
        <v>57</v>
      </c>
      <c r="F27" s="232"/>
      <c r="G27" s="232">
        <v>52</v>
      </c>
      <c r="H27" s="232"/>
      <c r="I27" s="232"/>
      <c r="J27" s="232"/>
      <c r="K27" s="232"/>
      <c r="L27" s="232"/>
      <c r="M27" s="151" t="s">
        <v>56</v>
      </c>
    </row>
    <row r="28" spans="1:18" x14ac:dyDescent="0.2">
      <c r="A28" s="29"/>
      <c r="B28" s="143" t="s">
        <v>173</v>
      </c>
      <c r="C28" s="233">
        <f>IF(C23="",0,IF(C26&gt;C27,"2",IF(C26=C27,1,0)))</f>
        <v>0</v>
      </c>
      <c r="D28" s="233"/>
      <c r="E28" s="233">
        <f>IF(E23="",0,IF(E26&gt;E27,"2",IF(E26=E27,1,0)))</f>
        <v>0</v>
      </c>
      <c r="F28" s="233"/>
      <c r="G28" s="233">
        <f>IF(G23="",0,IF(G26&gt;G27,"2",IF(G26=G27,1,0)))</f>
        <v>0</v>
      </c>
      <c r="H28" s="233"/>
      <c r="I28" s="233">
        <f>IF(I23="",0,IF(I26&gt;I27,"2",IF(I26=I27,1,0)))</f>
        <v>0</v>
      </c>
      <c r="J28" s="233"/>
      <c r="K28" s="233">
        <f>IF(K23="",0,IF(K26&gt;K27,"2",IF(K26=K27,1,0)))</f>
        <v>0</v>
      </c>
      <c r="L28" s="233"/>
      <c r="M28" s="10">
        <f>IF(O28=6,2,IF(O28=7,2,IF(O28=5,1,0)))</f>
        <v>0</v>
      </c>
      <c r="O28" s="10">
        <f>IF(C28="","",C28+E28+G28+I28+K28)</f>
        <v>0</v>
      </c>
    </row>
    <row r="29" spans="1:18" x14ac:dyDescent="0.2">
      <c r="A29" s="29"/>
      <c r="B29" s="143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8" ht="15.75" x14ac:dyDescent="0.25">
      <c r="A30" s="141" t="s">
        <v>11</v>
      </c>
    </row>
    <row r="31" spans="1:18" x14ac:dyDescent="0.2">
      <c r="A31" s="145" t="s">
        <v>3</v>
      </c>
      <c r="B31" s="149" t="s">
        <v>1</v>
      </c>
      <c r="C31" s="236" t="s">
        <v>165</v>
      </c>
      <c r="D31" s="236"/>
      <c r="E31" s="236" t="s">
        <v>166</v>
      </c>
      <c r="F31" s="236"/>
      <c r="G31" s="236" t="s">
        <v>167</v>
      </c>
      <c r="H31" s="236"/>
      <c r="I31" s="236" t="s">
        <v>168</v>
      </c>
      <c r="J31" s="236"/>
      <c r="K31" s="236" t="s">
        <v>169</v>
      </c>
      <c r="L31" s="236"/>
      <c r="M31" s="149" t="s">
        <v>170</v>
      </c>
      <c r="N31" s="145" t="s">
        <v>175</v>
      </c>
      <c r="O31" s="144"/>
      <c r="P31" s="144"/>
      <c r="R31" s="147" t="s">
        <v>174</v>
      </c>
    </row>
    <row r="32" spans="1:18" x14ac:dyDescent="0.2">
      <c r="A32" s="163">
        <v>4</v>
      </c>
      <c r="B32" s="142" t="str">
        <f>IF(A32="","",IF(VLOOKUP(A32,Schützen!$A$7:$B$14,2)="","",(VLOOKUP(A32,Schützen!$A$7:$B$14,2))))</f>
        <v>Axel Schneider</v>
      </c>
      <c r="C32" s="152">
        <v>10</v>
      </c>
      <c r="D32" s="152">
        <v>10</v>
      </c>
      <c r="E32" s="152">
        <v>10</v>
      </c>
      <c r="F32" s="152">
        <v>9</v>
      </c>
      <c r="G32" s="152">
        <v>10</v>
      </c>
      <c r="H32" s="152">
        <v>10</v>
      </c>
      <c r="I32" s="152">
        <v>10</v>
      </c>
      <c r="J32" s="152">
        <v>9</v>
      </c>
      <c r="K32" s="152">
        <v>10</v>
      </c>
      <c r="L32" s="152">
        <v>10</v>
      </c>
      <c r="M32" s="10">
        <f>SUM(C32:L32)</f>
        <v>98</v>
      </c>
      <c r="N32" s="148">
        <f>IF(R32=0,0,M32/R32)</f>
        <v>9.8000000000000007</v>
      </c>
      <c r="O32" s="154"/>
      <c r="P32" s="166">
        <f>IF(M32=0,"",M32/$Q$35)</f>
        <v>19.600000000000001</v>
      </c>
      <c r="Q32" s="169">
        <f>COUNTBLANK(C32:L32)</f>
        <v>0</v>
      </c>
      <c r="R32" s="170">
        <f>10-Q32</f>
        <v>10</v>
      </c>
    </row>
    <row r="33" spans="1:18" x14ac:dyDescent="0.2">
      <c r="A33" s="163">
        <v>3</v>
      </c>
      <c r="B33" s="142" t="str">
        <f>IF(A33="","",IF(VLOOKUP(A33,Schützen!$A$7:$B$14,2)="","",(VLOOKUP(A33,Schützen!$A$7:$B$14,2))))</f>
        <v>Dirk Jacob</v>
      </c>
      <c r="C33" s="152">
        <v>9</v>
      </c>
      <c r="D33" s="152">
        <v>8</v>
      </c>
      <c r="E33" s="152">
        <v>10</v>
      </c>
      <c r="F33" s="152">
        <v>8</v>
      </c>
      <c r="G33" s="152">
        <v>8</v>
      </c>
      <c r="H33" s="152">
        <v>8</v>
      </c>
      <c r="I33" s="152">
        <v>10</v>
      </c>
      <c r="J33" s="152">
        <v>9</v>
      </c>
      <c r="K33" s="152">
        <v>10</v>
      </c>
      <c r="L33" s="152">
        <v>6</v>
      </c>
      <c r="M33" s="10">
        <f>SUM(C33:L33)</f>
        <v>86</v>
      </c>
      <c r="N33" s="148">
        <f>IF(R33=0,0,M33/R33)</f>
        <v>8.6</v>
      </c>
      <c r="O33" s="154"/>
      <c r="P33" s="167">
        <f>IF(M33=0,"",M33/$Q$35)</f>
        <v>17.2</v>
      </c>
      <c r="Q33" s="132">
        <f>COUNTBLANK(C33:L33)</f>
        <v>0</v>
      </c>
      <c r="R33" s="133">
        <f>10-Q33</f>
        <v>10</v>
      </c>
    </row>
    <row r="34" spans="1:18" x14ac:dyDescent="0.2">
      <c r="A34" s="163">
        <v>7</v>
      </c>
      <c r="B34" s="142" t="str">
        <f>IF(A34="","",IF(VLOOKUP(A34,Schützen!$A$7:$B$14,2)="","",(VLOOKUP(A34,Schützen!$A$7:$B$14,2))))</f>
        <v>Marco Wöhrl</v>
      </c>
      <c r="C34" s="152">
        <v>8</v>
      </c>
      <c r="D34" s="152">
        <v>8</v>
      </c>
      <c r="E34" s="152">
        <v>8</v>
      </c>
      <c r="F34" s="152">
        <v>6</v>
      </c>
      <c r="G34" s="152">
        <v>9</v>
      </c>
      <c r="H34" s="152">
        <v>8</v>
      </c>
      <c r="I34" s="152">
        <v>10</v>
      </c>
      <c r="J34" s="152">
        <v>0</v>
      </c>
      <c r="K34" s="152">
        <v>9</v>
      </c>
      <c r="L34" s="152">
        <v>9</v>
      </c>
      <c r="M34" s="10">
        <f>SUM(C34:L34)</f>
        <v>75</v>
      </c>
      <c r="N34" s="148">
        <f>IF(R34=0,0,M34/R34)</f>
        <v>7.5</v>
      </c>
      <c r="O34" s="154"/>
      <c r="P34" s="168">
        <f>IF(M34=0,"",M34/$Q$35)</f>
        <v>15</v>
      </c>
      <c r="Q34" s="132">
        <f>COUNTBLANK(C34:L34)</f>
        <v>0</v>
      </c>
      <c r="R34" s="133">
        <f>10-Q34</f>
        <v>10</v>
      </c>
    </row>
    <row r="35" spans="1:18" x14ac:dyDescent="0.2">
      <c r="A35" s="29"/>
      <c r="B35" s="143" t="s">
        <v>171</v>
      </c>
      <c r="C35" s="235">
        <f>C32+D32+C33+D33+C34+D34</f>
        <v>53</v>
      </c>
      <c r="D35" s="235"/>
      <c r="E35" s="235">
        <f>E32+F32+E33+F33+E34+F34</f>
        <v>51</v>
      </c>
      <c r="F35" s="235"/>
      <c r="G35" s="235">
        <f>G32+H32+G33+H33+G34+H34</f>
        <v>53</v>
      </c>
      <c r="H35" s="235"/>
      <c r="I35" s="235">
        <f>I32+J32+I33+J33+I34+J34</f>
        <v>48</v>
      </c>
      <c r="J35" s="235"/>
      <c r="K35" s="235">
        <f>K32+L32+K33+L33+K34+L34</f>
        <v>54</v>
      </c>
      <c r="L35" s="235"/>
      <c r="M35" s="150" t="s">
        <v>20</v>
      </c>
      <c r="O35" s="164">
        <f>SUM(C35:L35)</f>
        <v>259</v>
      </c>
      <c r="P35" s="165">
        <f>IF(O35=0,0,O35/Q35)</f>
        <v>51.8</v>
      </c>
      <c r="Q35" s="171">
        <f>COUNTIF(C35:L35,"&gt;0")</f>
        <v>5</v>
      </c>
      <c r="R35" s="172">
        <f>SUM(R32:R34)</f>
        <v>30</v>
      </c>
    </row>
    <row r="36" spans="1:18" x14ac:dyDescent="0.2">
      <c r="A36" s="29"/>
      <c r="B36" s="143" t="s">
        <v>172</v>
      </c>
      <c r="C36" s="232">
        <v>55</v>
      </c>
      <c r="D36" s="232"/>
      <c r="E36" s="232">
        <v>45</v>
      </c>
      <c r="F36" s="232"/>
      <c r="G36" s="232">
        <v>53</v>
      </c>
      <c r="H36" s="232"/>
      <c r="I36" s="232">
        <v>53</v>
      </c>
      <c r="J36" s="232"/>
      <c r="K36" s="232">
        <v>49</v>
      </c>
      <c r="L36" s="232"/>
      <c r="M36" s="151" t="s">
        <v>56</v>
      </c>
    </row>
    <row r="37" spans="1:18" x14ac:dyDescent="0.2">
      <c r="A37" s="29"/>
      <c r="B37" s="143" t="s">
        <v>173</v>
      </c>
      <c r="C37" s="233">
        <f>IF(C32="",0,IF(C35&gt;C36,"2",IF(C35=C36,1,0)))</f>
        <v>0</v>
      </c>
      <c r="D37" s="233"/>
      <c r="E37" s="233" t="str">
        <f>IF(E32="",0,IF(E35&gt;E36,"2",IF(E35=E36,1,0)))</f>
        <v>2</v>
      </c>
      <c r="F37" s="233"/>
      <c r="G37" s="233">
        <f>IF(G32="",0,IF(G35&gt;G36,"2",IF(G35=G36,1,0)))</f>
        <v>1</v>
      </c>
      <c r="H37" s="233"/>
      <c r="I37" s="233">
        <f>IF(I32="",0,IF(I35&gt;I36,"2",IF(I35=I36,1,0)))</f>
        <v>0</v>
      </c>
      <c r="J37" s="233"/>
      <c r="K37" s="233" t="str">
        <f>IF(K32="",0,IF(K35&gt;K36,"2",IF(K35=K36,1,0)))</f>
        <v>2</v>
      </c>
      <c r="L37" s="233"/>
      <c r="M37" s="10">
        <f>IF(O37=6,2,IF(O37=7,2,IF(O37=5,1,0)))</f>
        <v>1</v>
      </c>
      <c r="O37" s="10">
        <f>IF(C37="","",C37+E37+G37+I37+K37)</f>
        <v>5</v>
      </c>
    </row>
    <row r="38" spans="1:18" x14ac:dyDescent="0.2">
      <c r="A38" s="29"/>
      <c r="B38" s="143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8" ht="15.75" x14ac:dyDescent="0.25">
      <c r="A39" s="141" t="s">
        <v>12</v>
      </c>
    </row>
    <row r="40" spans="1:18" x14ac:dyDescent="0.2">
      <c r="A40" s="145" t="s">
        <v>3</v>
      </c>
      <c r="B40" s="149" t="s">
        <v>1</v>
      </c>
      <c r="C40" s="236" t="s">
        <v>165</v>
      </c>
      <c r="D40" s="236"/>
      <c r="E40" s="236" t="s">
        <v>166</v>
      </c>
      <c r="F40" s="236"/>
      <c r="G40" s="236" t="s">
        <v>167</v>
      </c>
      <c r="H40" s="236"/>
      <c r="I40" s="236" t="s">
        <v>168</v>
      </c>
      <c r="J40" s="236"/>
      <c r="K40" s="236" t="s">
        <v>169</v>
      </c>
      <c r="L40" s="236"/>
      <c r="M40" s="149" t="s">
        <v>170</v>
      </c>
      <c r="N40" s="145" t="s">
        <v>175</v>
      </c>
      <c r="O40" s="144"/>
      <c r="P40" s="144"/>
      <c r="R40" s="147" t="s">
        <v>174</v>
      </c>
    </row>
    <row r="41" spans="1:18" x14ac:dyDescent="0.2">
      <c r="A41" s="163">
        <v>4</v>
      </c>
      <c r="B41" s="142" t="str">
        <f>IF(A41="","",IF(VLOOKUP(A41,Schützen!$A$7:$B$14,2)="","",(VLOOKUP(A41,Schützen!$A$7:$B$14,2))))</f>
        <v>Axel Schneider</v>
      </c>
      <c r="C41" s="152">
        <v>8</v>
      </c>
      <c r="D41" s="152">
        <v>8</v>
      </c>
      <c r="E41" s="152">
        <v>10</v>
      </c>
      <c r="F41" s="152">
        <v>9</v>
      </c>
      <c r="G41" s="152">
        <v>9</v>
      </c>
      <c r="H41" s="152">
        <v>9</v>
      </c>
      <c r="I41" s="152">
        <v>9</v>
      </c>
      <c r="J41" s="152">
        <v>8</v>
      </c>
      <c r="K41" s="152"/>
      <c r="L41" s="152"/>
      <c r="M41" s="10">
        <f>SUM(C41:L41)</f>
        <v>70</v>
      </c>
      <c r="N41" s="148">
        <f>IF(R41=0,0,M41/R41)</f>
        <v>8.75</v>
      </c>
      <c r="O41" s="154"/>
      <c r="P41" s="166">
        <f>IF(M41=0,"",M41/$Q$44)</f>
        <v>17.5</v>
      </c>
      <c r="Q41" s="169">
        <f>COUNTBLANK(C41:L41)</f>
        <v>2</v>
      </c>
      <c r="R41" s="170">
        <f>10-Q41</f>
        <v>8</v>
      </c>
    </row>
    <row r="42" spans="1:18" x14ac:dyDescent="0.2">
      <c r="A42" s="163">
        <v>3</v>
      </c>
      <c r="B42" s="142" t="str">
        <f>IF(A42="","",IF(VLOOKUP(A42,Schützen!$A$7:$B$14,2)="","",(VLOOKUP(A42,Schützen!$A$7:$B$14,2))))</f>
        <v>Dirk Jacob</v>
      </c>
      <c r="C42" s="152">
        <v>9</v>
      </c>
      <c r="D42" s="152">
        <v>9</v>
      </c>
      <c r="E42" s="152">
        <v>8</v>
      </c>
      <c r="F42" s="152">
        <v>8</v>
      </c>
      <c r="G42" s="152">
        <v>10</v>
      </c>
      <c r="H42" s="152">
        <v>7</v>
      </c>
      <c r="I42" s="152">
        <v>10</v>
      </c>
      <c r="J42" s="152">
        <v>8</v>
      </c>
      <c r="K42" s="152"/>
      <c r="L42" s="152"/>
      <c r="M42" s="10">
        <f>SUM(C42:L42)</f>
        <v>69</v>
      </c>
      <c r="N42" s="148">
        <f>IF(R42=0,0,M42/R42)</f>
        <v>8.625</v>
      </c>
      <c r="O42" s="154"/>
      <c r="P42" s="167">
        <f>IF(M42=0,"",M42/$Q$44)</f>
        <v>17.25</v>
      </c>
      <c r="Q42" s="132">
        <f>COUNTBLANK(C42:L42)</f>
        <v>2</v>
      </c>
      <c r="R42" s="133">
        <f>10-Q42</f>
        <v>8</v>
      </c>
    </row>
    <row r="43" spans="1:18" x14ac:dyDescent="0.2">
      <c r="A43" s="163">
        <v>7</v>
      </c>
      <c r="B43" s="142" t="str">
        <f>IF(A43="","",IF(VLOOKUP(A43,Schützen!$A$7:$B$14,2)="","",(VLOOKUP(A43,Schützen!$A$7:$B$14,2))))</f>
        <v>Marco Wöhrl</v>
      </c>
      <c r="C43" s="152">
        <v>7</v>
      </c>
      <c r="D43" s="152">
        <v>7</v>
      </c>
      <c r="E43" s="152">
        <v>9</v>
      </c>
      <c r="F43" s="152">
        <v>8</v>
      </c>
      <c r="G43" s="152">
        <v>10</v>
      </c>
      <c r="H43" s="152">
        <v>6</v>
      </c>
      <c r="I43" s="152">
        <v>10</v>
      </c>
      <c r="J43" s="152">
        <v>8</v>
      </c>
      <c r="K43" s="152"/>
      <c r="L43" s="152"/>
      <c r="M43" s="10">
        <f>SUM(C43:L43)</f>
        <v>65</v>
      </c>
      <c r="N43" s="148">
        <f>IF(R43=0,0,M43/R43)</f>
        <v>8.125</v>
      </c>
      <c r="O43" s="154"/>
      <c r="P43" s="168">
        <f>IF(M43=0,"",M43/$Q$44)</f>
        <v>16.25</v>
      </c>
      <c r="Q43" s="132">
        <f>COUNTBLANK(C43:L43)</f>
        <v>2</v>
      </c>
      <c r="R43" s="133">
        <f>10-Q43</f>
        <v>8</v>
      </c>
    </row>
    <row r="44" spans="1:18" x14ac:dyDescent="0.2">
      <c r="A44" s="29"/>
      <c r="B44" s="143" t="s">
        <v>171</v>
      </c>
      <c r="C44" s="235">
        <f>C41+D41+C42+D42+C43+D43</f>
        <v>48</v>
      </c>
      <c r="D44" s="235"/>
      <c r="E44" s="235">
        <f>E41+F41+E42+F42+E43+F43</f>
        <v>52</v>
      </c>
      <c r="F44" s="235"/>
      <c r="G44" s="235">
        <f>G41+H41+G42+H42+G43+H43</f>
        <v>51</v>
      </c>
      <c r="H44" s="235"/>
      <c r="I44" s="235">
        <f>I41+J41+I42+J42+I43+J43</f>
        <v>53</v>
      </c>
      <c r="J44" s="235"/>
      <c r="K44" s="235">
        <f>K41+L41+K42+L42+K43+L43</f>
        <v>0</v>
      </c>
      <c r="L44" s="235"/>
      <c r="M44" s="150" t="s">
        <v>20</v>
      </c>
      <c r="O44" s="164">
        <f>SUM(C44:L44)</f>
        <v>204</v>
      </c>
      <c r="P44" s="165">
        <f>IF(O44=0,0,O44/Q44)</f>
        <v>51</v>
      </c>
      <c r="Q44" s="171">
        <f>COUNTIF(C44:L44,"&gt;0")</f>
        <v>4</v>
      </c>
      <c r="R44" s="172">
        <f>SUM(R41:R43)</f>
        <v>24</v>
      </c>
    </row>
    <row r="45" spans="1:18" x14ac:dyDescent="0.2">
      <c r="A45" s="29"/>
      <c r="B45" s="143" t="s">
        <v>172</v>
      </c>
      <c r="C45" s="232">
        <v>46</v>
      </c>
      <c r="D45" s="232"/>
      <c r="E45" s="232">
        <v>51</v>
      </c>
      <c r="F45" s="232"/>
      <c r="G45" s="232">
        <v>51</v>
      </c>
      <c r="H45" s="232"/>
      <c r="I45" s="232">
        <v>52</v>
      </c>
      <c r="J45" s="232"/>
      <c r="K45" s="232"/>
      <c r="L45" s="232"/>
      <c r="M45" s="151" t="s">
        <v>56</v>
      </c>
    </row>
    <row r="46" spans="1:18" x14ac:dyDescent="0.2">
      <c r="A46" s="29"/>
      <c r="B46" s="143" t="s">
        <v>173</v>
      </c>
      <c r="C46" s="233" t="str">
        <f>IF(C41="",0,IF(C44&gt;C45,"2",IF(C44=C45,1,0)))</f>
        <v>2</v>
      </c>
      <c r="D46" s="233"/>
      <c r="E46" s="233" t="str">
        <f>IF(E41="",0,IF(E44&gt;E45,"2",IF(E44=E45,1,0)))</f>
        <v>2</v>
      </c>
      <c r="F46" s="233"/>
      <c r="G46" s="233">
        <f>IF(G41="",0,IF(G44&gt;G45,"2",IF(G44=G45,1,0)))</f>
        <v>1</v>
      </c>
      <c r="H46" s="233"/>
      <c r="I46" s="233" t="str">
        <f>IF(I41="",0,IF(I44&gt;I45,"2",IF(I44=I45,1,0)))</f>
        <v>2</v>
      </c>
      <c r="J46" s="233"/>
      <c r="K46" s="233">
        <f>IF(K41="",0,IF(K44&gt;K45,"2",IF(K44=K45,1,0)))</f>
        <v>0</v>
      </c>
      <c r="L46" s="233"/>
      <c r="M46" s="10">
        <f>IF(O46=6,2,IF(O46=7,2,IF(O46=5,1,0)))</f>
        <v>2</v>
      </c>
      <c r="O46" s="10">
        <f>IF(C46="","",C46+E46+G46+I46+K46)</f>
        <v>7</v>
      </c>
    </row>
    <row r="47" spans="1:18" x14ac:dyDescent="0.2">
      <c r="A47" s="29"/>
      <c r="B47" s="143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</row>
    <row r="48" spans="1:18" ht="15.75" x14ac:dyDescent="0.25">
      <c r="A48" s="141" t="s">
        <v>13</v>
      </c>
    </row>
    <row r="49" spans="1:18" x14ac:dyDescent="0.2">
      <c r="A49" s="145" t="s">
        <v>3</v>
      </c>
      <c r="B49" s="149" t="s">
        <v>1</v>
      </c>
      <c r="C49" s="236" t="s">
        <v>165</v>
      </c>
      <c r="D49" s="236"/>
      <c r="E49" s="236" t="s">
        <v>166</v>
      </c>
      <c r="F49" s="236"/>
      <c r="G49" s="236" t="s">
        <v>167</v>
      </c>
      <c r="H49" s="236"/>
      <c r="I49" s="236" t="s">
        <v>168</v>
      </c>
      <c r="J49" s="236"/>
      <c r="K49" s="236" t="s">
        <v>169</v>
      </c>
      <c r="L49" s="236"/>
      <c r="M49" s="149" t="s">
        <v>170</v>
      </c>
      <c r="N49" s="145" t="s">
        <v>175</v>
      </c>
      <c r="O49" s="144"/>
      <c r="P49" s="144"/>
      <c r="R49" s="147" t="s">
        <v>174</v>
      </c>
    </row>
    <row r="50" spans="1:18" x14ac:dyDescent="0.2">
      <c r="A50" s="163">
        <v>4</v>
      </c>
      <c r="B50" s="142" t="str">
        <f>IF(A50="","",IF(VLOOKUP(A50,Schützen!$A$7:$B$14,2)="","",(VLOOKUP(A50,Schützen!$A$7:$B$14,2))))</f>
        <v>Axel Schneider</v>
      </c>
      <c r="C50" s="152">
        <v>10</v>
      </c>
      <c r="D50" s="152">
        <v>9</v>
      </c>
      <c r="E50" s="152">
        <v>9</v>
      </c>
      <c r="F50" s="152">
        <v>9</v>
      </c>
      <c r="G50" s="152">
        <v>9</v>
      </c>
      <c r="H50" s="152">
        <v>9</v>
      </c>
      <c r="I50" s="152"/>
      <c r="J50" s="152"/>
      <c r="K50" s="152"/>
      <c r="L50" s="152"/>
      <c r="M50" s="10">
        <f>SUM(C50:L50)</f>
        <v>55</v>
      </c>
      <c r="N50" s="148">
        <f>IF(R50=0,0,M50/R50)</f>
        <v>9.1666666666666661</v>
      </c>
      <c r="O50" s="154"/>
      <c r="P50" s="166">
        <f>IF(M50=0,"",M50/$Q$53)</f>
        <v>18.333333333333332</v>
      </c>
      <c r="Q50" s="169">
        <f>COUNTBLANK(C50:L50)</f>
        <v>4</v>
      </c>
      <c r="R50" s="170">
        <f>10-Q50</f>
        <v>6</v>
      </c>
    </row>
    <row r="51" spans="1:18" x14ac:dyDescent="0.2">
      <c r="A51" s="163">
        <v>3</v>
      </c>
      <c r="B51" s="142" t="str">
        <f>IF(A51="","",IF(VLOOKUP(A51,Schützen!$A$7:$B$14,2)="","",(VLOOKUP(A51,Schützen!$A$7:$B$14,2))))</f>
        <v>Dirk Jacob</v>
      </c>
      <c r="C51" s="152">
        <v>9</v>
      </c>
      <c r="D51" s="152">
        <v>8</v>
      </c>
      <c r="E51" s="152">
        <v>8</v>
      </c>
      <c r="F51" s="152">
        <v>7</v>
      </c>
      <c r="G51" s="152">
        <v>10</v>
      </c>
      <c r="H51" s="152">
        <v>9</v>
      </c>
      <c r="I51" s="152"/>
      <c r="J51" s="152"/>
      <c r="K51" s="152"/>
      <c r="L51" s="152"/>
      <c r="M51" s="10">
        <f>SUM(C51:L51)</f>
        <v>51</v>
      </c>
      <c r="N51" s="148">
        <f>IF(R51=0,0,M51/R51)</f>
        <v>8.5</v>
      </c>
      <c r="O51" s="154"/>
      <c r="P51" s="167">
        <f>IF(M51=0,"",M51/$Q$53)</f>
        <v>17</v>
      </c>
      <c r="Q51" s="132">
        <f>COUNTBLANK(C51:L51)</f>
        <v>4</v>
      </c>
      <c r="R51" s="133">
        <f>10-Q51</f>
        <v>6</v>
      </c>
    </row>
    <row r="52" spans="1:18" x14ac:dyDescent="0.2">
      <c r="A52" s="163">
        <v>7</v>
      </c>
      <c r="B52" s="142" t="str">
        <f>IF(A52="","",IF(VLOOKUP(A52,Schützen!$A$7:$B$14,2)="","",(VLOOKUP(A52,Schützen!$A$7:$B$14,2))))</f>
        <v>Marco Wöhrl</v>
      </c>
      <c r="C52" s="152">
        <v>8</v>
      </c>
      <c r="D52" s="152">
        <v>8</v>
      </c>
      <c r="E52" s="152">
        <v>7</v>
      </c>
      <c r="F52" s="152">
        <v>0</v>
      </c>
      <c r="G52" s="152">
        <v>9</v>
      </c>
      <c r="H52" s="152">
        <v>7</v>
      </c>
      <c r="I52" s="152"/>
      <c r="J52" s="152"/>
      <c r="K52" s="152"/>
      <c r="L52" s="152"/>
      <c r="M52" s="10">
        <f>SUM(C52:L52)</f>
        <v>39</v>
      </c>
      <c r="N52" s="148">
        <f>IF(R52=0,0,M52/R52)</f>
        <v>6.5</v>
      </c>
      <c r="O52" s="154"/>
      <c r="P52" s="168">
        <f>IF(M52=0,"",M52/$Q$53)</f>
        <v>13</v>
      </c>
      <c r="Q52" s="132">
        <f>COUNTBLANK(C52:L52)</f>
        <v>4</v>
      </c>
      <c r="R52" s="133">
        <f>10-Q52</f>
        <v>6</v>
      </c>
    </row>
    <row r="53" spans="1:18" x14ac:dyDescent="0.2">
      <c r="A53" s="29"/>
      <c r="B53" s="143" t="s">
        <v>171</v>
      </c>
      <c r="C53" s="235">
        <f>C50+D50+C51+D51+C52+D52</f>
        <v>52</v>
      </c>
      <c r="D53" s="235"/>
      <c r="E53" s="235">
        <f>E50+F50+E51+F51+E52+F52</f>
        <v>40</v>
      </c>
      <c r="F53" s="235"/>
      <c r="G53" s="235">
        <f>G50+H50+G51+H51+G52+H52</f>
        <v>53</v>
      </c>
      <c r="H53" s="235"/>
      <c r="I53" s="235">
        <f>I50+J50+I51+J51+I52+J52</f>
        <v>0</v>
      </c>
      <c r="J53" s="235"/>
      <c r="K53" s="235">
        <f>K50+L50+K51+L51+K52+L52</f>
        <v>0</v>
      </c>
      <c r="L53" s="235"/>
      <c r="M53" s="150" t="s">
        <v>20</v>
      </c>
      <c r="O53" s="164">
        <f>SUM(C53:L53)</f>
        <v>145</v>
      </c>
      <c r="P53" s="165">
        <f>IF(O53=0,0,O53/Q53)</f>
        <v>48.333333333333336</v>
      </c>
      <c r="Q53" s="171">
        <f>COUNTIF(C53:L53,"&gt;0")</f>
        <v>3</v>
      </c>
      <c r="R53" s="172">
        <f>SUM(R50:R52)</f>
        <v>18</v>
      </c>
    </row>
    <row r="54" spans="1:18" x14ac:dyDescent="0.2">
      <c r="A54" s="29"/>
      <c r="B54" s="143" t="s">
        <v>172</v>
      </c>
      <c r="C54" s="232">
        <v>55</v>
      </c>
      <c r="D54" s="232"/>
      <c r="E54" s="232">
        <v>53</v>
      </c>
      <c r="F54" s="232"/>
      <c r="G54" s="232">
        <v>55</v>
      </c>
      <c r="H54" s="232"/>
      <c r="I54" s="232"/>
      <c r="J54" s="232"/>
      <c r="K54" s="232"/>
      <c r="L54" s="232"/>
      <c r="M54" s="151" t="s">
        <v>56</v>
      </c>
    </row>
    <row r="55" spans="1:18" x14ac:dyDescent="0.2">
      <c r="A55" s="29"/>
      <c r="B55" s="143" t="s">
        <v>173</v>
      </c>
      <c r="C55" s="233">
        <f>IF(C50="",0,IF(C53&gt;C54,"2",IF(C53=C54,1,0)))</f>
        <v>0</v>
      </c>
      <c r="D55" s="233"/>
      <c r="E55" s="233">
        <f>IF(E50="",0,IF(E53&gt;E54,"2",IF(E53=E54,1,0)))</f>
        <v>0</v>
      </c>
      <c r="F55" s="233"/>
      <c r="G55" s="233">
        <f>IF(G50="",0,IF(G53&gt;G54,"2",IF(G53=G54,1,0)))</f>
        <v>0</v>
      </c>
      <c r="H55" s="233"/>
      <c r="I55" s="233">
        <f>IF(I50="",0,IF(I53&gt;I54,"2",IF(I53=I54,1,0)))</f>
        <v>0</v>
      </c>
      <c r="J55" s="233"/>
      <c r="K55" s="233">
        <f>IF(K50="",0,IF(K53&gt;K54,"2",IF(K53=K54,1,0)))</f>
        <v>0</v>
      </c>
      <c r="L55" s="233"/>
      <c r="M55" s="10">
        <f>IF(O55=6,2,IF(O55=7,2,IF(O55=5,1,0)))</f>
        <v>0</v>
      </c>
      <c r="O55" s="10">
        <f>IF(C55="","",C55+E55+G55+I55+K55)</f>
        <v>0</v>
      </c>
    </row>
    <row r="56" spans="1:18" x14ac:dyDescent="0.2">
      <c r="A56" s="29"/>
      <c r="B56" s="143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8" ht="15.75" x14ac:dyDescent="0.25">
      <c r="A57" s="141" t="s">
        <v>14</v>
      </c>
    </row>
    <row r="58" spans="1:18" x14ac:dyDescent="0.2">
      <c r="A58" s="145" t="s">
        <v>3</v>
      </c>
      <c r="B58" s="149" t="s">
        <v>1</v>
      </c>
      <c r="C58" s="236" t="s">
        <v>165</v>
      </c>
      <c r="D58" s="236"/>
      <c r="E58" s="236" t="s">
        <v>166</v>
      </c>
      <c r="F58" s="236"/>
      <c r="G58" s="236" t="s">
        <v>167</v>
      </c>
      <c r="H58" s="236"/>
      <c r="I58" s="236" t="s">
        <v>168</v>
      </c>
      <c r="J58" s="236"/>
      <c r="K58" s="236" t="s">
        <v>169</v>
      </c>
      <c r="L58" s="236"/>
      <c r="M58" s="149" t="s">
        <v>170</v>
      </c>
      <c r="N58" s="145" t="s">
        <v>175</v>
      </c>
      <c r="O58" s="144"/>
      <c r="P58" s="144"/>
      <c r="R58" s="147" t="s">
        <v>174</v>
      </c>
    </row>
    <row r="59" spans="1:18" x14ac:dyDescent="0.2">
      <c r="A59" s="163">
        <v>4</v>
      </c>
      <c r="B59" s="142" t="str">
        <f>IF(A59="","",IF(VLOOKUP(A59,Schützen!$A$7:$B$14,2)="","",(VLOOKUP(A59,Schützen!$A$7:$B$14,2))))</f>
        <v>Axel Schneider</v>
      </c>
      <c r="C59" s="152">
        <v>10</v>
      </c>
      <c r="D59" s="152">
        <v>10</v>
      </c>
      <c r="E59" s="152">
        <v>10</v>
      </c>
      <c r="F59" s="152">
        <v>10</v>
      </c>
      <c r="G59" s="152">
        <v>10</v>
      </c>
      <c r="H59" s="152">
        <v>9</v>
      </c>
      <c r="I59" s="152">
        <v>9</v>
      </c>
      <c r="J59" s="152">
        <v>8</v>
      </c>
      <c r="K59" s="152"/>
      <c r="L59" s="152"/>
      <c r="M59" s="10">
        <f>SUM(C59:L59)</f>
        <v>76</v>
      </c>
      <c r="N59" s="148">
        <f>IF(R59=0,0,M59/R59)</f>
        <v>9.5</v>
      </c>
      <c r="O59" s="154"/>
      <c r="P59" s="166">
        <f>IF(M59=0,"",M59/$Q$62)</f>
        <v>19</v>
      </c>
      <c r="Q59" s="169">
        <f>COUNTBLANK(C59:L59)</f>
        <v>2</v>
      </c>
      <c r="R59" s="170">
        <f>10-Q59</f>
        <v>8</v>
      </c>
    </row>
    <row r="60" spans="1:18" x14ac:dyDescent="0.2">
      <c r="A60" s="163">
        <v>3</v>
      </c>
      <c r="B60" s="142" t="str">
        <f>IF(A60="","",IF(VLOOKUP(A60,Schützen!$A$7:$B$14,2)="","",(VLOOKUP(A60,Schützen!$A$7:$B$14,2))))</f>
        <v>Dirk Jacob</v>
      </c>
      <c r="C60" s="152">
        <v>10</v>
      </c>
      <c r="D60" s="152">
        <v>0</v>
      </c>
      <c r="E60" s="152">
        <v>10</v>
      </c>
      <c r="F60" s="152">
        <v>9</v>
      </c>
      <c r="G60" s="152">
        <v>10</v>
      </c>
      <c r="H60" s="152">
        <v>10</v>
      </c>
      <c r="I60" s="152">
        <v>9</v>
      </c>
      <c r="J60" s="152">
        <v>6</v>
      </c>
      <c r="K60" s="152"/>
      <c r="L60" s="152"/>
      <c r="M60" s="10">
        <f>SUM(C60:L60)</f>
        <v>64</v>
      </c>
      <c r="N60" s="148">
        <f>IF(R60=0,0,M60/R60)</f>
        <v>8</v>
      </c>
      <c r="O60" s="154"/>
      <c r="P60" s="167">
        <f>IF(M60=0,"",M60/$Q$62)</f>
        <v>16</v>
      </c>
      <c r="Q60" s="132">
        <f>COUNTBLANK(C60:L60)</f>
        <v>2</v>
      </c>
      <c r="R60" s="133">
        <f>10-Q60</f>
        <v>8</v>
      </c>
    </row>
    <row r="61" spans="1:18" x14ac:dyDescent="0.2">
      <c r="A61" s="163">
        <v>7</v>
      </c>
      <c r="B61" s="142" t="str">
        <f>IF(A61="","",IF(VLOOKUP(A61,Schützen!$A$7:$B$14,2)="","",(VLOOKUP(A61,Schützen!$A$7:$B$14,2))))</f>
        <v>Marco Wöhrl</v>
      </c>
      <c r="C61" s="152">
        <v>9</v>
      </c>
      <c r="D61" s="152">
        <v>8</v>
      </c>
      <c r="E61" s="152">
        <v>9</v>
      </c>
      <c r="F61" s="152">
        <v>8</v>
      </c>
      <c r="G61" s="152">
        <v>9</v>
      </c>
      <c r="H61" s="152">
        <v>9</v>
      </c>
      <c r="I61" s="152">
        <v>9</v>
      </c>
      <c r="J61" s="152">
        <v>7</v>
      </c>
      <c r="K61" s="152"/>
      <c r="L61" s="152"/>
      <c r="M61" s="10">
        <f>SUM(C61:L61)</f>
        <v>68</v>
      </c>
      <c r="N61" s="148">
        <f>IF(R61=0,0,M61/R61)</f>
        <v>8.5</v>
      </c>
      <c r="O61" s="154"/>
      <c r="P61" s="168">
        <f>IF(M61=0,"",M61/$Q$62)</f>
        <v>17</v>
      </c>
      <c r="Q61" s="132">
        <f>COUNTBLANK(C61:L61)</f>
        <v>2</v>
      </c>
      <c r="R61" s="133">
        <f>10-Q61</f>
        <v>8</v>
      </c>
    </row>
    <row r="62" spans="1:18" x14ac:dyDescent="0.2">
      <c r="A62" s="29"/>
      <c r="B62" s="143" t="s">
        <v>171</v>
      </c>
      <c r="C62" s="235">
        <f>C59+D59+C60+D60+C61+D61</f>
        <v>47</v>
      </c>
      <c r="D62" s="235"/>
      <c r="E62" s="235">
        <f>E59+F59+E60+F60+E61+F61</f>
        <v>56</v>
      </c>
      <c r="F62" s="235"/>
      <c r="G62" s="235">
        <f>G59+H59+G60+H60+G61+H61</f>
        <v>57</v>
      </c>
      <c r="H62" s="235"/>
      <c r="I62" s="235">
        <f>I59+J59+I60+J60+I61+J61</f>
        <v>48</v>
      </c>
      <c r="J62" s="235"/>
      <c r="K62" s="235">
        <f>K59+L59+K60+L60+K61+L61</f>
        <v>0</v>
      </c>
      <c r="L62" s="235"/>
      <c r="M62" s="150" t="s">
        <v>20</v>
      </c>
      <c r="O62" s="164">
        <f>SUM(C62:L62)</f>
        <v>208</v>
      </c>
      <c r="P62" s="165">
        <f>IF(O62=0,0,O62/Q62)</f>
        <v>52</v>
      </c>
      <c r="Q62" s="171">
        <f>COUNTIF(C62:L62,"&gt;0")</f>
        <v>4</v>
      </c>
      <c r="R62" s="172">
        <f>SUM(R59:R61)</f>
        <v>24</v>
      </c>
    </row>
    <row r="63" spans="1:18" x14ac:dyDescent="0.2">
      <c r="A63" s="29"/>
      <c r="B63" s="143" t="s">
        <v>172</v>
      </c>
      <c r="C63" s="232">
        <v>54</v>
      </c>
      <c r="D63" s="232"/>
      <c r="E63" s="232">
        <v>48</v>
      </c>
      <c r="F63" s="232"/>
      <c r="G63" s="232">
        <v>60</v>
      </c>
      <c r="H63" s="232"/>
      <c r="I63" s="232">
        <v>50</v>
      </c>
      <c r="J63" s="232"/>
      <c r="K63" s="232"/>
      <c r="L63" s="232"/>
      <c r="M63" s="151" t="s">
        <v>56</v>
      </c>
    </row>
    <row r="64" spans="1:18" x14ac:dyDescent="0.2">
      <c r="A64" s="29"/>
      <c r="B64" s="143" t="s">
        <v>173</v>
      </c>
      <c r="C64" s="233">
        <f>IF(C59="",0,IF(C62&gt;C63,"2",IF(C62=C63,1,0)))</f>
        <v>0</v>
      </c>
      <c r="D64" s="233"/>
      <c r="E64" s="233" t="str">
        <f>IF(E59="",0,IF(E62&gt;E63,"2",IF(E62=E63,1,0)))</f>
        <v>2</v>
      </c>
      <c r="F64" s="233"/>
      <c r="G64" s="233">
        <f>IF(G59="",0,IF(G62&gt;G63,"2",IF(G62=G63,1,0)))</f>
        <v>0</v>
      </c>
      <c r="H64" s="233"/>
      <c r="I64" s="233">
        <f>IF(I59="",0,IF(I62&gt;I63,"2",IF(I62=I63,1,0)))</f>
        <v>0</v>
      </c>
      <c r="J64" s="233"/>
      <c r="K64" s="233">
        <f>IF(K59="",0,IF(K62&gt;K63,"2",IF(K62=K63,1,0)))</f>
        <v>0</v>
      </c>
      <c r="L64" s="233"/>
      <c r="M64" s="10">
        <f>IF(O64=6,2,IF(O64=7,2,IF(O64=5,1,0)))</f>
        <v>0</v>
      </c>
      <c r="O64" s="10">
        <f>IF(C64="","",C64+E64+G64+I64+K64)</f>
        <v>2</v>
      </c>
    </row>
    <row r="65" spans="1:15" x14ac:dyDescent="0.2">
      <c r="A65" s="29"/>
      <c r="B65" s="143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15" x14ac:dyDescent="0.2">
      <c r="A66" s="29"/>
      <c r="B66" s="143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5" x14ac:dyDescent="0.2">
      <c r="A67" s="29"/>
      <c r="B67" s="143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1:15" x14ac:dyDescent="0.2">
      <c r="A68" s="29"/>
      <c r="B68" s="153" t="s">
        <v>176</v>
      </c>
      <c r="C68" s="237">
        <f>IF(O68=0,0,(SUM(C8:L8)+SUM(C17:L17)+SUM(C26:L26)+SUM(C35:L35)+SUM(C44:L44)+SUM(C53:L53)+SUM(C62:L62))/O68)</f>
        <v>50.807692307692307</v>
      </c>
      <c r="D68" s="237"/>
      <c r="E68" s="29"/>
      <c r="F68" s="29"/>
      <c r="G68" s="29"/>
      <c r="H68" s="29"/>
      <c r="I68" s="29"/>
      <c r="J68" s="29"/>
      <c r="K68" s="29"/>
      <c r="L68" s="29"/>
      <c r="M68" s="29"/>
      <c r="O68" s="72">
        <f>Q8+Q17+Q26+Q35+Q44+Q53+Q62</f>
        <v>26</v>
      </c>
    </row>
    <row r="69" spans="1:15" x14ac:dyDescent="0.2">
      <c r="A69" s="29"/>
      <c r="B69" s="153" t="s">
        <v>177</v>
      </c>
      <c r="C69" s="238">
        <f>IF(O69=0,0,(SUM(C5:L7)+SUM(C14:L16)+SUM(C23:L25)+SUM(C32:L34)+SUM(C41:L43)+SUM(C50:L52)+SUM(C59:L61))/O69)</f>
        <v>8.4679487179487172</v>
      </c>
      <c r="D69" s="239"/>
      <c r="E69" s="29"/>
      <c r="F69" s="29"/>
      <c r="G69" s="29"/>
      <c r="H69" s="29"/>
      <c r="I69" s="29"/>
      <c r="J69" s="29"/>
      <c r="K69" s="29"/>
      <c r="L69" s="29"/>
      <c r="M69" s="29"/>
      <c r="O69" s="72">
        <f>R8+R17+R26+R35+R44+R53+R62</f>
        <v>156</v>
      </c>
    </row>
    <row r="70" spans="1:15" x14ac:dyDescent="0.2">
      <c r="A70" s="29"/>
      <c r="B70" s="143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  <row r="71" spans="1:15" x14ac:dyDescent="0.2">
      <c r="A71" s="29"/>
      <c r="B71" s="143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</row>
  </sheetData>
  <sheetProtection sheet="1" selectLockedCells="1"/>
  <customSheetViews>
    <customSheetView guid="{38C5960F-393B-4F2B-8EBD-87B6596F176A}" showGridLines="0" showRowCol="0" hiddenColumns="1">
      <selection activeCell="A5" sqref="A5"/>
      <rowBreaks count="1" manualBreakCount="1">
        <brk id="37" max="16383" man="1"/>
      </rowBreaks>
      <pageMargins left="0.78740157480314965" right="0" top="0.59055118110236227" bottom="0.59055118110236227" header="0.59055118110236227" footer="0.51181102362204722"/>
      <pageSetup paperSize="9" orientation="landscape" horizontalDpi="300" verticalDpi="300" r:id="rId1"/>
      <headerFooter alignWithMargins="0">
        <oddFooter>&amp;LErstell von:
Manuel Spies
&amp;G</oddFooter>
      </headerFooter>
    </customSheetView>
  </customSheetViews>
  <mergeCells count="143">
    <mergeCell ref="C69:D69"/>
    <mergeCell ref="C64:D64"/>
    <mergeCell ref="E64:F64"/>
    <mergeCell ref="G64:H64"/>
    <mergeCell ref="I64:J64"/>
    <mergeCell ref="K64:L64"/>
    <mergeCell ref="C68:D68"/>
    <mergeCell ref="C62:D62"/>
    <mergeCell ref="E62:F62"/>
    <mergeCell ref="G62:H62"/>
    <mergeCell ref="I62:J62"/>
    <mergeCell ref="K62:L62"/>
    <mergeCell ref="C63:D63"/>
    <mergeCell ref="E63:F63"/>
    <mergeCell ref="G63:H63"/>
    <mergeCell ref="I63:J63"/>
    <mergeCell ref="K63:L63"/>
    <mergeCell ref="C55:D55"/>
    <mergeCell ref="E55:F55"/>
    <mergeCell ref="G55:H55"/>
    <mergeCell ref="I55:J55"/>
    <mergeCell ref="K55:L55"/>
    <mergeCell ref="C58:D58"/>
    <mergeCell ref="E58:F58"/>
    <mergeCell ref="G58:H58"/>
    <mergeCell ref="I58:J58"/>
    <mergeCell ref="K58:L58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46:D46"/>
    <mergeCell ref="E46:F46"/>
    <mergeCell ref="G46:H46"/>
    <mergeCell ref="I46:J46"/>
    <mergeCell ref="K46:L46"/>
    <mergeCell ref="C49:D49"/>
    <mergeCell ref="E49:F49"/>
    <mergeCell ref="G49:H49"/>
    <mergeCell ref="I49:J49"/>
    <mergeCell ref="K49:L49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37:D37"/>
    <mergeCell ref="E37:F37"/>
    <mergeCell ref="G37:H37"/>
    <mergeCell ref="I37:J37"/>
    <mergeCell ref="K37:L37"/>
    <mergeCell ref="C40:D40"/>
    <mergeCell ref="E40:F40"/>
    <mergeCell ref="G40:H40"/>
    <mergeCell ref="I40:J40"/>
    <mergeCell ref="K40:L40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28:D28"/>
    <mergeCell ref="E28:F28"/>
    <mergeCell ref="G28:H28"/>
    <mergeCell ref="I28:J28"/>
    <mergeCell ref="K28:L28"/>
    <mergeCell ref="C31:D31"/>
    <mergeCell ref="E31:F31"/>
    <mergeCell ref="G31:H31"/>
    <mergeCell ref="I31:J31"/>
    <mergeCell ref="K31:L31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19:D19"/>
    <mergeCell ref="E19:F19"/>
    <mergeCell ref="G19:H19"/>
    <mergeCell ref="I19:J19"/>
    <mergeCell ref="K19:L19"/>
    <mergeCell ref="C22:D22"/>
    <mergeCell ref="E22:F22"/>
    <mergeCell ref="G22:H22"/>
    <mergeCell ref="I22:J22"/>
    <mergeCell ref="K22:L22"/>
    <mergeCell ref="C17:D17"/>
    <mergeCell ref="E17:F17"/>
    <mergeCell ref="G17:H17"/>
    <mergeCell ref="I17:J17"/>
    <mergeCell ref="K17:L17"/>
    <mergeCell ref="C18:D18"/>
    <mergeCell ref="E18:F18"/>
    <mergeCell ref="G18:H18"/>
    <mergeCell ref="I18:J18"/>
    <mergeCell ref="K18:L18"/>
    <mergeCell ref="C10:D10"/>
    <mergeCell ref="E10:F10"/>
    <mergeCell ref="G10:H10"/>
    <mergeCell ref="I10:J10"/>
    <mergeCell ref="K10:L10"/>
    <mergeCell ref="C13:D13"/>
    <mergeCell ref="E13:F13"/>
    <mergeCell ref="G13:H13"/>
    <mergeCell ref="I13:J13"/>
    <mergeCell ref="K13:L13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A2:M2"/>
    <mergeCell ref="C4:D4"/>
    <mergeCell ref="E4:F4"/>
    <mergeCell ref="G4:H4"/>
    <mergeCell ref="I4:J4"/>
    <mergeCell ref="K4:L4"/>
  </mergeCells>
  <phoneticPr fontId="3" type="noConversion"/>
  <pageMargins left="0.78740157480314965" right="0" top="0.59055118110236227" bottom="0.59055118110236227" header="0.59055118110236227" footer="0.51181102362204722"/>
  <pageSetup paperSize="9" orientation="landscape" horizontalDpi="300" verticalDpi="300" r:id="rId2"/>
  <headerFooter alignWithMargins="0">
    <oddFooter>&amp;LErstell von:
Manuel Spies
&amp;G</oddFooter>
  </headerFooter>
  <rowBreaks count="1" manualBreakCount="1">
    <brk id="37" max="16383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6" name="Button 3">
              <controlPr defaultSize="0" print="0" autoFill="0" autoPict="0" macro="[0]!startseite">
                <anchor moveWithCells="1" sizeWithCells="1">
                  <from>
                    <xdr:col>0</xdr:col>
                    <xdr:colOff>28575</xdr:colOff>
                    <xdr:row>0</xdr:row>
                    <xdr:rowOff>0</xdr:rowOff>
                  </from>
                  <to>
                    <xdr:col>1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Button 7">
              <controlPr defaultSize="0" print="0" autoFill="0" autoPict="0" macro="[0]!_wkt1">
                <anchor moveWithCells="1" sizeWithCells="1">
                  <from>
                    <xdr:col>1</xdr:col>
                    <xdr:colOff>638175</xdr:colOff>
                    <xdr:row>0</xdr:row>
                    <xdr:rowOff>0</xdr:rowOff>
                  </from>
                  <to>
                    <xdr:col>2</xdr:col>
                    <xdr:colOff>666750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8" name="Button 8">
              <controlPr defaultSize="0" print="0" autoFill="0" autoPict="0" macro="[0]!_wkt2">
                <anchor moveWithCells="1" sizeWithCells="1">
                  <from>
                    <xdr:col>2</xdr:col>
                    <xdr:colOff>704850</xdr:colOff>
                    <xdr:row>0</xdr:row>
                    <xdr:rowOff>0</xdr:rowOff>
                  </from>
                  <to>
                    <xdr:col>2</xdr:col>
                    <xdr:colOff>295275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9" name="Button 9">
              <controlPr defaultSize="0" print="0" autoFill="0" autoPict="0" macro="[0]!_wkt3">
                <anchor moveWithCells="1" sizeWithCells="1">
                  <from>
                    <xdr:col>2</xdr:col>
                    <xdr:colOff>1809750</xdr:colOff>
                    <xdr:row>0</xdr:row>
                    <xdr:rowOff>0</xdr:rowOff>
                  </from>
                  <to>
                    <xdr:col>4</xdr:col>
                    <xdr:colOff>171450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0" name="Button 28">
              <controlPr defaultSize="0" print="0" autoFill="0" autoPict="0" macro="[0]!startseite">
                <anchor moveWithCells="1" sizeWithCells="1">
                  <from>
                    <xdr:col>0</xdr:col>
                    <xdr:colOff>66675</xdr:colOff>
                    <xdr:row>0</xdr:row>
                    <xdr:rowOff>57150</xdr:rowOff>
                  </from>
                  <to>
                    <xdr:col>1</xdr:col>
                    <xdr:colOff>295275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1" name="Button 29">
              <controlPr defaultSize="0" print="0" autoFill="0" autoPict="0" macro="[0]!_wkt1">
                <anchor moveWithCells="1" sizeWithCells="1">
                  <from>
                    <xdr:col>1</xdr:col>
                    <xdr:colOff>400050</xdr:colOff>
                    <xdr:row>0</xdr:row>
                    <xdr:rowOff>57150</xdr:rowOff>
                  </from>
                  <to>
                    <xdr:col>1</xdr:col>
                    <xdr:colOff>1466850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2" name="Button 30">
              <controlPr defaultSize="0" print="0" autoFill="0" autoPict="0" macro="[0]!_wkt2">
                <anchor moveWithCells="1" sizeWithCells="1">
                  <from>
                    <xdr:col>1</xdr:col>
                    <xdr:colOff>1504950</xdr:colOff>
                    <xdr:row>0</xdr:row>
                    <xdr:rowOff>57150</xdr:rowOff>
                  </from>
                  <to>
                    <xdr:col>5</xdr:col>
                    <xdr:colOff>123825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3" name="Button 31">
              <controlPr defaultSize="0" print="0" autoFill="0" autoPict="0" macro="[0]!_wkt3">
                <anchor moveWithCells="1" sizeWithCells="1">
                  <from>
                    <xdr:col>5</xdr:col>
                    <xdr:colOff>161925</xdr:colOff>
                    <xdr:row>0</xdr:row>
                    <xdr:rowOff>57150</xdr:rowOff>
                  </from>
                  <to>
                    <xdr:col>9</xdr:col>
                    <xdr:colOff>47625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4" name="Button 32">
              <controlPr defaultSize="0" print="0" autoFill="0" autoPict="0" macro="[0]!drucken1">
                <anchor moveWithCells="1">
                  <from>
                    <xdr:col>0</xdr:col>
                    <xdr:colOff>66675</xdr:colOff>
                    <xdr:row>0</xdr:row>
                    <xdr:rowOff>352425</xdr:rowOff>
                  </from>
                  <to>
                    <xdr:col>1</xdr:col>
                    <xdr:colOff>295275</xdr:colOff>
                    <xdr:row>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8"/>
  <dimension ref="A3:C10"/>
  <sheetViews>
    <sheetView topLeftCell="B1" workbookViewId="0">
      <selection activeCell="C3" sqref="C3"/>
    </sheetView>
  </sheetViews>
  <sheetFormatPr baseColWidth="10" defaultRowHeight="12.75" x14ac:dyDescent="0.2"/>
  <cols>
    <col min="1" max="1" width="2" hidden="1" customWidth="1"/>
    <col min="2" max="2" width="2.5703125" bestFit="1" customWidth="1"/>
    <col min="3" max="3" width="19" bestFit="1" customWidth="1"/>
  </cols>
  <sheetData>
    <row r="3" spans="1:3" x14ac:dyDescent="0.2">
      <c r="A3">
        <v>1</v>
      </c>
      <c r="B3" s="24" t="s">
        <v>26</v>
      </c>
      <c r="C3" s="174" t="s">
        <v>34</v>
      </c>
    </row>
    <row r="4" spans="1:3" x14ac:dyDescent="0.2">
      <c r="A4">
        <v>2</v>
      </c>
      <c r="B4" s="24" t="s">
        <v>27</v>
      </c>
      <c r="C4" s="174" t="s">
        <v>34</v>
      </c>
    </row>
    <row r="5" spans="1:3" x14ac:dyDescent="0.2">
      <c r="A5">
        <v>3</v>
      </c>
      <c r="B5" s="24" t="s">
        <v>28</v>
      </c>
      <c r="C5" s="174" t="s">
        <v>34</v>
      </c>
    </row>
    <row r="6" spans="1:3" x14ac:dyDescent="0.2">
      <c r="A6">
        <v>4</v>
      </c>
      <c r="B6" s="24" t="s">
        <v>29</v>
      </c>
      <c r="C6" s="174" t="s">
        <v>34</v>
      </c>
    </row>
    <row r="7" spans="1:3" x14ac:dyDescent="0.2">
      <c r="A7">
        <v>5</v>
      </c>
      <c r="B7" s="24" t="s">
        <v>30</v>
      </c>
      <c r="C7" s="174" t="s">
        <v>34</v>
      </c>
    </row>
    <row r="8" spans="1:3" x14ac:dyDescent="0.2">
      <c r="A8">
        <v>6</v>
      </c>
      <c r="B8" s="24" t="s">
        <v>31</v>
      </c>
      <c r="C8" s="174" t="s">
        <v>34</v>
      </c>
    </row>
    <row r="9" spans="1:3" x14ac:dyDescent="0.2">
      <c r="A9">
        <v>7</v>
      </c>
      <c r="B9" s="24" t="s">
        <v>32</v>
      </c>
      <c r="C9" s="174" t="s">
        <v>34</v>
      </c>
    </row>
    <row r="10" spans="1:3" x14ac:dyDescent="0.2">
      <c r="A10">
        <v>8</v>
      </c>
      <c r="B10" s="24" t="s">
        <v>33</v>
      </c>
      <c r="C10" s="174" t="s">
        <v>34</v>
      </c>
    </row>
  </sheetData>
  <sheetProtection sheet="1" objects="1" scenarios="1" selectLockedCells="1"/>
  <customSheetViews>
    <customSheetView guid="{38C5960F-393B-4F2B-8EBD-87B6596F176A}" hiddenColumns="1" topLeftCell="B1">
      <selection activeCell="C3" sqref="C3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3" name="Button 1">
              <controlPr defaultSize="0" print="0" autoFill="0" autoPict="0" macro="[0]!startseite">
                <anchor moveWithCells="1" sizeWithCells="1">
                  <from>
                    <xdr:col>1</xdr:col>
                    <xdr:colOff>38100</xdr:colOff>
                    <xdr:row>0</xdr:row>
                    <xdr:rowOff>9525</xdr:rowOff>
                  </from>
                  <to>
                    <xdr:col>2</xdr:col>
                    <xdr:colOff>933450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>
    <pageSetUpPr autoPageBreaks="0"/>
  </sheetPr>
  <dimension ref="A1:O52"/>
  <sheetViews>
    <sheetView showGridLines="0" showRowColHeaders="0" zoomScaleNormal="100" workbookViewId="0">
      <selection activeCell="K4" sqref="K4"/>
    </sheetView>
  </sheetViews>
  <sheetFormatPr baseColWidth="10" defaultRowHeight="12.75" x14ac:dyDescent="0.2"/>
  <cols>
    <col min="1" max="1" width="9.7109375" style="72" customWidth="1"/>
    <col min="2" max="2" width="3.28515625" style="72" customWidth="1"/>
    <col min="3" max="3" width="2.5703125" style="72" customWidth="1"/>
    <col min="4" max="4" width="19" style="72" bestFit="1" customWidth="1"/>
    <col min="5" max="5" width="2.5703125" style="72" bestFit="1" customWidth="1"/>
    <col min="6" max="6" width="19" style="72" bestFit="1" customWidth="1"/>
    <col min="7" max="7" width="2.28515625" style="72" customWidth="1"/>
    <col min="8" max="8" width="3" style="26" customWidth="1"/>
    <col min="9" max="9" width="1.5703125" style="72" bestFit="1" customWidth="1"/>
    <col min="10" max="10" width="3" style="26" customWidth="1"/>
    <col min="11" max="11" width="2.85546875" style="67" customWidth="1"/>
    <col min="12" max="12" width="1.5703125" style="72" bestFit="1" customWidth="1"/>
    <col min="13" max="13" width="3.140625" style="67" customWidth="1"/>
    <col min="14" max="14" width="4.140625" style="72" bestFit="1" customWidth="1"/>
    <col min="15" max="16384" width="11.42578125" style="72"/>
  </cols>
  <sheetData>
    <row r="1" spans="1:15" ht="25.5" x14ac:dyDescent="0.35">
      <c r="A1" s="206" t="s">
        <v>160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71"/>
    </row>
    <row r="2" spans="1:15" x14ac:dyDescent="0.2">
      <c r="H2" s="207" t="s">
        <v>20</v>
      </c>
      <c r="I2" s="207"/>
      <c r="J2" s="207"/>
      <c r="K2" s="208" t="s">
        <v>150</v>
      </c>
      <c r="L2" s="209"/>
      <c r="M2" s="209"/>
    </row>
    <row r="3" spans="1:15" ht="13.5" thickBot="1" x14ac:dyDescent="0.25">
      <c r="C3" s="73" t="s">
        <v>66</v>
      </c>
      <c r="D3" s="73" t="s">
        <v>65</v>
      </c>
      <c r="E3" s="73" t="s">
        <v>66</v>
      </c>
      <c r="F3" s="73" t="s">
        <v>65</v>
      </c>
      <c r="G3" s="131"/>
      <c r="H3" s="197" t="s">
        <v>56</v>
      </c>
      <c r="I3" s="198"/>
      <c r="J3" s="198"/>
      <c r="K3" s="197" t="s">
        <v>56</v>
      </c>
      <c r="L3" s="198"/>
      <c r="M3" s="198"/>
    </row>
    <row r="4" spans="1:15" x14ac:dyDescent="0.2">
      <c r="B4" s="199" t="s">
        <v>57</v>
      </c>
      <c r="C4" s="30">
        <v>5</v>
      </c>
      <c r="D4" s="30" t="str">
        <f>VLOOKUP(C4,Setzliste!$A$3:$C$10,3,FALSE)</f>
        <v/>
      </c>
      <c r="E4" s="30">
        <v>4</v>
      </c>
      <c r="F4" s="223" t="str">
        <f>VLOOKUP(E4,Setzliste!$A$3:$C$10,3,FALSE)</f>
        <v/>
      </c>
      <c r="G4" s="224"/>
      <c r="H4" s="9">
        <f>IF(K4="",0,IF(K4=M4,1,IF(K4&lt;M4,0,2)))</f>
        <v>0</v>
      </c>
      <c r="I4" s="9" t="s">
        <v>58</v>
      </c>
      <c r="J4" s="9">
        <f>IF(M4="",0,IF(K4=M4,1,IF(M4&lt;K4,0,2)))</f>
        <v>0</v>
      </c>
      <c r="K4" s="64"/>
      <c r="L4" s="9" t="s">
        <v>58</v>
      </c>
      <c r="M4" s="68"/>
    </row>
    <row r="5" spans="1:15" x14ac:dyDescent="0.2">
      <c r="B5" s="200"/>
      <c r="C5" s="31">
        <v>2</v>
      </c>
      <c r="D5" s="31" t="str">
        <f>VLOOKUP(C5,Setzliste!$A$3:$C$10,3,FALSE)</f>
        <v/>
      </c>
      <c r="E5" s="31">
        <v>7</v>
      </c>
      <c r="F5" s="219" t="str">
        <f>VLOOKUP(E5,Setzliste!$A$3:$C$10,3,FALSE)</f>
        <v/>
      </c>
      <c r="G5" s="220"/>
      <c r="H5" s="10">
        <f>IF(K5="",0,IF(K5=M5,1,IF(K5&lt;M5,0,2)))</f>
        <v>0</v>
      </c>
      <c r="I5" s="10" t="s">
        <v>58</v>
      </c>
      <c r="J5" s="10">
        <f>IF(M5="",0,IF(K5=M5,1,IF(M5&lt;K5,0,2)))</f>
        <v>0</v>
      </c>
      <c r="K5" s="65"/>
      <c r="L5" s="10" t="s">
        <v>58</v>
      </c>
      <c r="M5" s="69"/>
    </row>
    <row r="6" spans="1:15" x14ac:dyDescent="0.2">
      <c r="B6" s="200"/>
      <c r="C6" s="31">
        <v>1</v>
      </c>
      <c r="D6" s="31" t="str">
        <f>VLOOKUP(C6,Setzliste!$A$3:$C$10,3,FALSE)</f>
        <v/>
      </c>
      <c r="E6" s="31">
        <v>8</v>
      </c>
      <c r="F6" s="219" t="str">
        <f>VLOOKUP(E6,Setzliste!$A$3:$C$10,3,FALSE)</f>
        <v/>
      </c>
      <c r="G6" s="220"/>
      <c r="H6" s="10">
        <f>IF(K6="",0,IF(K6=M6,1,IF(K6&lt;M6,0,2)))</f>
        <v>0</v>
      </c>
      <c r="I6" s="10" t="s">
        <v>58</v>
      </c>
      <c r="J6" s="10">
        <f>IF(M6="",0,IF(K6=M6,1,IF(M6&lt;K6,0,2)))</f>
        <v>0</v>
      </c>
      <c r="K6" s="65"/>
      <c r="L6" s="10" t="s">
        <v>58</v>
      </c>
      <c r="M6" s="69"/>
    </row>
    <row r="7" spans="1:15" ht="13.5" thickBot="1" x14ac:dyDescent="0.25">
      <c r="B7" s="201"/>
      <c r="C7" s="32">
        <v>3</v>
      </c>
      <c r="D7" s="32" t="str">
        <f>VLOOKUP(C7,Setzliste!$A$3:$C$10,3,FALSE)</f>
        <v/>
      </c>
      <c r="E7" s="32">
        <v>6</v>
      </c>
      <c r="F7" s="221" t="str">
        <f>VLOOKUP(E7,Setzliste!$A$3:$C$10,3,FALSE)</f>
        <v/>
      </c>
      <c r="G7" s="222"/>
      <c r="H7" s="11">
        <f>IF(K7="",0,IF(K7=M7,1,IF(K7&lt;M7,0,2)))</f>
        <v>0</v>
      </c>
      <c r="I7" s="11" t="s">
        <v>58</v>
      </c>
      <c r="J7" s="11">
        <f>IF(M7="",0,IF(K7=M7,1,IF(M7&lt;K7,0,2)))</f>
        <v>0</v>
      </c>
      <c r="K7" s="66"/>
      <c r="L7" s="11" t="s">
        <v>58</v>
      </c>
      <c r="M7" s="70"/>
    </row>
    <row r="8" spans="1:15" ht="13.5" thickBot="1" x14ac:dyDescent="0.25">
      <c r="F8" s="175"/>
      <c r="G8" s="175"/>
      <c r="I8" s="26"/>
      <c r="L8" s="26"/>
    </row>
    <row r="9" spans="1:15" x14ac:dyDescent="0.2">
      <c r="B9" s="199" t="s">
        <v>59</v>
      </c>
      <c r="C9" s="30">
        <v>3</v>
      </c>
      <c r="D9" s="30" t="str">
        <f>VLOOKUP(C9,Setzliste!$A$3:$C$10,3,FALSE)</f>
        <v/>
      </c>
      <c r="E9" s="30">
        <v>5</v>
      </c>
      <c r="F9" s="240" t="str">
        <f>VLOOKUP(E9,Setzliste!$A$3:$C$10,3,FALSE)</f>
        <v/>
      </c>
      <c r="G9" s="241"/>
      <c r="H9" s="9">
        <f>IF(K9="",0,IF(K9=M9,1,IF(K9&lt;M9,0,2)))</f>
        <v>0</v>
      </c>
      <c r="I9" s="9" t="s">
        <v>58</v>
      </c>
      <c r="J9" s="9">
        <f>IF(M9="",0,IF(K9=M9,1,IF(M9&lt;K9,0,2)))</f>
        <v>0</v>
      </c>
      <c r="K9" s="64"/>
      <c r="L9" s="9" t="s">
        <v>58</v>
      </c>
      <c r="M9" s="68"/>
    </row>
    <row r="10" spans="1:15" x14ac:dyDescent="0.2">
      <c r="B10" s="200"/>
      <c r="C10" s="31">
        <v>8</v>
      </c>
      <c r="D10" s="31" t="str">
        <f>VLOOKUP(C10,Setzliste!$A$3:$C$10,3,FALSE)</f>
        <v/>
      </c>
      <c r="E10" s="31">
        <v>4</v>
      </c>
      <c r="F10" s="219" t="str">
        <f>VLOOKUP(E10,Setzliste!$A$3:$C$10,3,FALSE)</f>
        <v/>
      </c>
      <c r="G10" s="220"/>
      <c r="H10" s="10">
        <f>IF(K10="",0,IF(K10=M10,1,IF(K10&lt;M10,0,2)))</f>
        <v>0</v>
      </c>
      <c r="I10" s="10" t="s">
        <v>58</v>
      </c>
      <c r="J10" s="10">
        <f>IF(M10="",0,IF(K10=M10,1,IF(M10&lt;K10,0,2)))</f>
        <v>0</v>
      </c>
      <c r="K10" s="65"/>
      <c r="L10" s="10" t="s">
        <v>58</v>
      </c>
      <c r="M10" s="69"/>
    </row>
    <row r="11" spans="1:15" x14ac:dyDescent="0.2">
      <c r="B11" s="200"/>
      <c r="C11" s="31">
        <v>7</v>
      </c>
      <c r="D11" s="31" t="str">
        <f>VLOOKUP(C11,Setzliste!$A$3:$C$10,3,FALSE)</f>
        <v/>
      </c>
      <c r="E11" s="31">
        <v>1</v>
      </c>
      <c r="F11" s="219" t="str">
        <f>VLOOKUP(E11,Setzliste!$A$3:$C$10,3,FALSE)</f>
        <v/>
      </c>
      <c r="G11" s="220"/>
      <c r="H11" s="10">
        <f>IF(K11="",0,IF(K11=M11,1,IF(K11&lt;M11,0,2)))</f>
        <v>0</v>
      </c>
      <c r="I11" s="10" t="s">
        <v>58</v>
      </c>
      <c r="J11" s="10">
        <f>IF(M11="",0,IF(K11=M11,1,IF(M11&lt;K11,0,2)))</f>
        <v>0</v>
      </c>
      <c r="K11" s="65"/>
      <c r="L11" s="10" t="s">
        <v>58</v>
      </c>
      <c r="M11" s="69"/>
    </row>
    <row r="12" spans="1:15" ht="13.5" thickBot="1" x14ac:dyDescent="0.25">
      <c r="B12" s="201"/>
      <c r="C12" s="32">
        <v>6</v>
      </c>
      <c r="D12" s="32" t="str">
        <f>VLOOKUP(C12,Setzliste!$A$3:$C$10,3,FALSE)</f>
        <v/>
      </c>
      <c r="E12" s="32">
        <v>2</v>
      </c>
      <c r="F12" s="221" t="str">
        <f>VLOOKUP(E12,Setzliste!$A$3:$C$10,3,FALSE)</f>
        <v/>
      </c>
      <c r="G12" s="222"/>
      <c r="H12" s="11">
        <f>IF(K12="",0,IF(K12=M12,1,IF(K12&lt;M12,0,2)))</f>
        <v>0</v>
      </c>
      <c r="I12" s="11" t="s">
        <v>58</v>
      </c>
      <c r="J12" s="11">
        <f>IF(M12="",0,IF(K12=M12,1,IF(M12&lt;K12,0,2)))</f>
        <v>0</v>
      </c>
      <c r="K12" s="66"/>
      <c r="L12" s="11" t="s">
        <v>58</v>
      </c>
      <c r="M12" s="70"/>
    </row>
    <row r="13" spans="1:15" ht="13.5" thickBot="1" x14ac:dyDescent="0.25">
      <c r="F13" s="175"/>
      <c r="G13" s="175"/>
      <c r="I13" s="26"/>
      <c r="L13" s="26"/>
    </row>
    <row r="14" spans="1:15" x14ac:dyDescent="0.2">
      <c r="B14" s="199" t="s">
        <v>60</v>
      </c>
      <c r="C14" s="30">
        <v>4</v>
      </c>
      <c r="D14" s="30" t="str">
        <f>VLOOKUP(C14,Setzliste!$A$3:$C$10,3,FALSE)</f>
        <v/>
      </c>
      <c r="E14" s="30">
        <v>7</v>
      </c>
      <c r="F14" s="223" t="str">
        <f>VLOOKUP(E14,Setzliste!$A$3:$C$10,3,FALSE)</f>
        <v/>
      </c>
      <c r="G14" s="224"/>
      <c r="H14" s="9">
        <f>IF(K14="",0,IF(K14=M14,1,IF(K14&lt;M14,0,2)))</f>
        <v>0</v>
      </c>
      <c r="I14" s="9" t="s">
        <v>58</v>
      </c>
      <c r="J14" s="9">
        <f>IF(M14="",0,IF(K14=M14,1,IF(M14&lt;K14,0,2)))</f>
        <v>0</v>
      </c>
      <c r="K14" s="64"/>
      <c r="L14" s="9" t="s">
        <v>58</v>
      </c>
      <c r="M14" s="68"/>
    </row>
    <row r="15" spans="1:15" x14ac:dyDescent="0.2">
      <c r="B15" s="200"/>
      <c r="C15" s="31">
        <v>1</v>
      </c>
      <c r="D15" s="31" t="str">
        <f>VLOOKUP(C15,Setzliste!$A$3:$C$10,3,FALSE)</f>
        <v/>
      </c>
      <c r="E15" s="31">
        <v>6</v>
      </c>
      <c r="F15" s="242" t="str">
        <f>VLOOKUP(E15,Setzliste!$A$3:$C$10,3,FALSE)</f>
        <v/>
      </c>
      <c r="G15" s="243"/>
      <c r="H15" s="10">
        <f>IF(K15="",0,IF(K15=M15,1,IF(K15&lt;M15,0,2)))</f>
        <v>0</v>
      </c>
      <c r="I15" s="10" t="s">
        <v>58</v>
      </c>
      <c r="J15" s="10">
        <f>IF(M15="",0,IF(K15=M15,1,IF(M15&lt;K15,0,2)))</f>
        <v>0</v>
      </c>
      <c r="K15" s="65"/>
      <c r="L15" s="10" t="s">
        <v>58</v>
      </c>
      <c r="M15" s="69"/>
    </row>
    <row r="16" spans="1:15" x14ac:dyDescent="0.2">
      <c r="B16" s="200"/>
      <c r="C16" s="31">
        <v>2</v>
      </c>
      <c r="D16" s="31" t="str">
        <f>VLOOKUP(C16,Setzliste!$A$3:$C$10,3,FALSE)</f>
        <v/>
      </c>
      <c r="E16" s="31">
        <v>5</v>
      </c>
      <c r="F16" s="219" t="str">
        <f>VLOOKUP(E16,Setzliste!$A$3:$C$10,3,FALSE)</f>
        <v/>
      </c>
      <c r="G16" s="220"/>
      <c r="H16" s="10">
        <f>IF(K16="",0,IF(K16=M16,1,IF(K16&lt;M16,0,2)))</f>
        <v>0</v>
      </c>
      <c r="I16" s="10" t="s">
        <v>58</v>
      </c>
      <c r="J16" s="10">
        <f>IF(M16="",0,IF(K16=M16,1,IF(M16&lt;K16,0,2)))</f>
        <v>0</v>
      </c>
      <c r="K16" s="65"/>
      <c r="L16" s="10" t="s">
        <v>58</v>
      </c>
      <c r="M16" s="69"/>
    </row>
    <row r="17" spans="2:13" ht="13.5" thickBot="1" x14ac:dyDescent="0.25">
      <c r="B17" s="201"/>
      <c r="C17" s="32">
        <v>8</v>
      </c>
      <c r="D17" s="32" t="str">
        <f>VLOOKUP(C17,Setzliste!$A$3:$C$10,3,FALSE)</f>
        <v/>
      </c>
      <c r="E17" s="32">
        <v>3</v>
      </c>
      <c r="F17" s="221" t="str">
        <f>VLOOKUP(E17,Setzliste!$A$3:$C$10,3,FALSE)</f>
        <v/>
      </c>
      <c r="G17" s="222"/>
      <c r="H17" s="11">
        <f>IF(K17="",0,IF(K17=M17,1,IF(K17&lt;M17,0,2)))</f>
        <v>0</v>
      </c>
      <c r="I17" s="11" t="s">
        <v>58</v>
      </c>
      <c r="J17" s="11">
        <f>IF(M17="",0,IF(K17=M17,1,IF(M17&lt;K17,0,2)))</f>
        <v>0</v>
      </c>
      <c r="K17" s="66"/>
      <c r="L17" s="11" t="s">
        <v>58</v>
      </c>
      <c r="M17" s="70"/>
    </row>
    <row r="18" spans="2:13" ht="13.5" thickBot="1" x14ac:dyDescent="0.25">
      <c r="F18" s="175"/>
      <c r="G18" s="175"/>
      <c r="I18" s="26"/>
      <c r="L18" s="26"/>
    </row>
    <row r="19" spans="2:13" x14ac:dyDescent="0.2">
      <c r="B19" s="199" t="s">
        <v>61</v>
      </c>
      <c r="C19" s="30">
        <v>8</v>
      </c>
      <c r="D19" s="30" t="str">
        <f>VLOOKUP(C19,Setzliste!$A$3:$C$10,3,FALSE)</f>
        <v/>
      </c>
      <c r="E19" s="30">
        <v>2</v>
      </c>
      <c r="F19" s="240" t="str">
        <f>VLOOKUP(E19,Setzliste!$A$3:$C$10,3,FALSE)</f>
        <v/>
      </c>
      <c r="G19" s="241"/>
      <c r="H19" s="9">
        <f>IF(K19="",0,IF(K19=M19,1,IF(K19&lt;M19,0,2)))</f>
        <v>0</v>
      </c>
      <c r="I19" s="9" t="s">
        <v>58</v>
      </c>
      <c r="J19" s="9">
        <f>IF(M19="",0,IF(K19=M19,1,IF(M19&lt;K19,0,2)))</f>
        <v>0</v>
      </c>
      <c r="K19" s="64"/>
      <c r="L19" s="9" t="s">
        <v>58</v>
      </c>
      <c r="M19" s="68"/>
    </row>
    <row r="20" spans="2:13" x14ac:dyDescent="0.2">
      <c r="B20" s="200"/>
      <c r="C20" s="31">
        <v>7</v>
      </c>
      <c r="D20" s="31" t="str">
        <f>VLOOKUP(C20,Setzliste!$A$3:$C$10,3,FALSE)</f>
        <v/>
      </c>
      <c r="E20" s="31">
        <v>3</v>
      </c>
      <c r="F20" s="219" t="str">
        <f>VLOOKUP(E20,Setzliste!$A$3:$C$10,3,FALSE)</f>
        <v/>
      </c>
      <c r="G20" s="220"/>
      <c r="H20" s="10">
        <f>IF(K20="",0,IF(K20=M20,1,IF(K20&lt;M20,0,2)))</f>
        <v>0</v>
      </c>
      <c r="I20" s="10" t="s">
        <v>58</v>
      </c>
      <c r="J20" s="10">
        <f>IF(M20="",0,IF(K20=M20,1,IF(M20&lt;K20,0,2)))</f>
        <v>0</v>
      </c>
      <c r="K20" s="65"/>
      <c r="L20" s="10" t="s">
        <v>58</v>
      </c>
      <c r="M20" s="69"/>
    </row>
    <row r="21" spans="2:13" x14ac:dyDescent="0.2">
      <c r="B21" s="200"/>
      <c r="C21" s="31">
        <v>6</v>
      </c>
      <c r="D21" s="31" t="str">
        <f>VLOOKUP(C21,Setzliste!$A$3:$C$10,3,FALSE)</f>
        <v/>
      </c>
      <c r="E21" s="31">
        <v>4</v>
      </c>
      <c r="F21" s="219" t="str">
        <f>VLOOKUP(E21,Setzliste!$A$3:$C$10,3,FALSE)</f>
        <v/>
      </c>
      <c r="G21" s="220"/>
      <c r="H21" s="10">
        <f>IF(K21="",0,IF(K21=M21,1,IF(K21&lt;M21,0,2)))</f>
        <v>0</v>
      </c>
      <c r="I21" s="10" t="s">
        <v>58</v>
      </c>
      <c r="J21" s="10">
        <f>IF(M21="",0,IF(K21=M21,1,IF(M21&lt;K21,0,2)))</f>
        <v>0</v>
      </c>
      <c r="K21" s="65"/>
      <c r="L21" s="10" t="s">
        <v>58</v>
      </c>
      <c r="M21" s="69"/>
    </row>
    <row r="22" spans="2:13" ht="13.5" thickBot="1" x14ac:dyDescent="0.25">
      <c r="B22" s="201"/>
      <c r="C22" s="32">
        <v>1</v>
      </c>
      <c r="D22" s="178" t="str">
        <f>VLOOKUP(C22,Setzliste!$A$3:$C$10,3,FALSE)</f>
        <v/>
      </c>
      <c r="E22" s="32">
        <v>5</v>
      </c>
      <c r="F22" s="221" t="str">
        <f>VLOOKUP(E22,Setzliste!$A$3:$C$10,3,FALSE)</f>
        <v/>
      </c>
      <c r="G22" s="222"/>
      <c r="H22" s="11">
        <f>IF(K22="",0,IF(K22=M22,1,IF(K22&lt;M22,0,2)))</f>
        <v>0</v>
      </c>
      <c r="I22" s="11" t="s">
        <v>58</v>
      </c>
      <c r="J22" s="11">
        <f>IF(M22="",0,IF(K22=M22,1,IF(M22&lt;K22,0,2)))</f>
        <v>0</v>
      </c>
      <c r="K22" s="66"/>
      <c r="L22" s="11" t="s">
        <v>58</v>
      </c>
      <c r="M22" s="70"/>
    </row>
    <row r="23" spans="2:13" ht="13.5" thickBot="1" x14ac:dyDescent="0.25">
      <c r="F23" s="175"/>
      <c r="G23" s="175"/>
      <c r="I23" s="26"/>
      <c r="L23" s="26"/>
    </row>
    <row r="24" spans="2:13" x14ac:dyDescent="0.2">
      <c r="B24" s="199" t="s">
        <v>62</v>
      </c>
      <c r="C24" s="30">
        <v>7</v>
      </c>
      <c r="D24" s="30" t="str">
        <f>VLOOKUP(C24,Setzliste!$A$3:$C$10,3,FALSE)</f>
        <v/>
      </c>
      <c r="E24" s="30">
        <v>6</v>
      </c>
      <c r="F24" s="223" t="str">
        <f>VLOOKUP(E24,Anfangstabelle!$A$3:$C$10,3,FALSE)</f>
        <v>ATSV Oberkotzau</v>
      </c>
      <c r="G24" s="224"/>
      <c r="H24" s="9">
        <f>IF(K24="",0,IF(K24=M24,1,IF(K24&lt;M24,0,2)))</f>
        <v>0</v>
      </c>
      <c r="I24" s="9" t="s">
        <v>58</v>
      </c>
      <c r="J24" s="9">
        <f>IF(M24="",0,IF(K24=M24,1,IF(M24&lt;K24,0,2)))</f>
        <v>0</v>
      </c>
      <c r="K24" s="64"/>
      <c r="L24" s="9" t="s">
        <v>58</v>
      </c>
      <c r="M24" s="68"/>
    </row>
    <row r="25" spans="2:13" x14ac:dyDescent="0.2">
      <c r="B25" s="200"/>
      <c r="C25" s="31">
        <v>5</v>
      </c>
      <c r="D25" s="176" t="str">
        <f>VLOOKUP(C25,Setzliste!$A$3:$C$10,3,FALSE)</f>
        <v/>
      </c>
      <c r="E25" s="31">
        <v>8</v>
      </c>
      <c r="F25" s="219" t="str">
        <f>VLOOKUP(E25,Setzliste!$A$3:$C$10,3,FALSE)</f>
        <v/>
      </c>
      <c r="G25" s="220"/>
      <c r="H25" s="10">
        <f>IF(K25="",0,IF(K25=M25,1,IF(K25&lt;M25,0,2)))</f>
        <v>0</v>
      </c>
      <c r="I25" s="10" t="s">
        <v>58</v>
      </c>
      <c r="J25" s="10">
        <f>IF(M25="",0,IF(K25=M25,1,IF(M25&lt;K25,0,2)))</f>
        <v>0</v>
      </c>
      <c r="K25" s="65"/>
      <c r="L25" s="10" t="s">
        <v>58</v>
      </c>
      <c r="M25" s="69"/>
    </row>
    <row r="26" spans="2:13" x14ac:dyDescent="0.2">
      <c r="B26" s="200"/>
      <c r="C26" s="31">
        <v>3</v>
      </c>
      <c r="D26" s="31" t="str">
        <f>VLOOKUP(C26,Setzliste!$A$3:$C$10,3,FALSE)</f>
        <v/>
      </c>
      <c r="E26" s="31">
        <v>2</v>
      </c>
      <c r="F26" s="219" t="str">
        <f>VLOOKUP(E26,Setzliste!$A$3:$C$10,3,FALSE)</f>
        <v/>
      </c>
      <c r="G26" s="220"/>
      <c r="H26" s="10">
        <f>IF(K26="",0,IF(K26=M26,1,IF(K26&lt;M26,0,2)))</f>
        <v>0</v>
      </c>
      <c r="I26" s="10" t="s">
        <v>58</v>
      </c>
      <c r="J26" s="10">
        <f>IF(M26="",0,IF(K26=M26,1,IF(M26&lt;K26,0,2)))</f>
        <v>0</v>
      </c>
      <c r="K26" s="65"/>
      <c r="L26" s="10" t="s">
        <v>58</v>
      </c>
      <c r="M26" s="69"/>
    </row>
    <row r="27" spans="2:13" ht="13.5" thickBot="1" x14ac:dyDescent="0.25">
      <c r="B27" s="201"/>
      <c r="C27" s="32">
        <v>4</v>
      </c>
      <c r="D27" s="32" t="str">
        <f>VLOOKUP(C27,Setzliste!$A$3:$C$10,3,FALSE)</f>
        <v/>
      </c>
      <c r="E27" s="32">
        <v>1</v>
      </c>
      <c r="F27" s="221" t="str">
        <f>VLOOKUP(E27,Setzliste!$A$3:$C$10,3,FALSE)</f>
        <v/>
      </c>
      <c r="G27" s="222"/>
      <c r="H27" s="11">
        <f>IF(K27="",0,IF(K27=M27,1,IF(K27&lt;M27,0,2)))</f>
        <v>0</v>
      </c>
      <c r="I27" s="11" t="s">
        <v>58</v>
      </c>
      <c r="J27" s="11">
        <f>IF(M27="",0,IF(K27=M27,1,IF(M27&lt;K27,0,2)))</f>
        <v>0</v>
      </c>
      <c r="K27" s="66"/>
      <c r="L27" s="11" t="s">
        <v>58</v>
      </c>
      <c r="M27" s="70"/>
    </row>
    <row r="28" spans="2:13" ht="13.5" thickBot="1" x14ac:dyDescent="0.25">
      <c r="F28" s="175"/>
      <c r="G28" s="175"/>
      <c r="I28" s="26"/>
      <c r="L28" s="26"/>
    </row>
    <row r="29" spans="2:13" x14ac:dyDescent="0.2">
      <c r="B29" s="199" t="s">
        <v>63</v>
      </c>
      <c r="C29" s="30">
        <v>1</v>
      </c>
      <c r="D29" s="30" t="str">
        <f>VLOOKUP(C29,Setzliste!$A$3:$C$10,3,FALSE)</f>
        <v/>
      </c>
      <c r="E29" s="30">
        <v>3</v>
      </c>
      <c r="F29" s="240" t="str">
        <f>VLOOKUP(E29,Setzliste!$A$3:$C$10,3,FALSE)</f>
        <v/>
      </c>
      <c r="G29" s="241"/>
      <c r="H29" s="9">
        <f>IF(K29="",0,IF(K29=M29,1,IF(K29&lt;M29,0,2)))</f>
        <v>0</v>
      </c>
      <c r="I29" s="9" t="s">
        <v>58</v>
      </c>
      <c r="J29" s="9">
        <f>IF(M29="",0,IF(K29=M29,1,IF(M29&lt;K29,0,2)))</f>
        <v>0</v>
      </c>
      <c r="K29" s="64"/>
      <c r="L29" s="9" t="s">
        <v>58</v>
      </c>
      <c r="M29" s="68"/>
    </row>
    <row r="30" spans="2:13" x14ac:dyDescent="0.2">
      <c r="B30" s="200"/>
      <c r="C30" s="31">
        <v>4</v>
      </c>
      <c r="D30" s="177" t="str">
        <f>VLOOKUP(C30,Setzliste!$A$3:$C$10,3,FALSE)</f>
        <v/>
      </c>
      <c r="E30" s="31">
        <v>2</v>
      </c>
      <c r="F30" s="219" t="str">
        <f>VLOOKUP(E30,Setzliste!$A$3:$C$10,3,FALSE)</f>
        <v/>
      </c>
      <c r="G30" s="220"/>
      <c r="H30" s="10">
        <f>IF(K30="",0,IF(K30=M30,1,IF(K30&lt;M30,0,2)))</f>
        <v>0</v>
      </c>
      <c r="I30" s="10" t="s">
        <v>58</v>
      </c>
      <c r="J30" s="10">
        <f>IF(M30="",0,IF(K30=M30,1,IF(M30&lt;K30,0,2)))</f>
        <v>0</v>
      </c>
      <c r="K30" s="65"/>
      <c r="L30" s="10" t="s">
        <v>58</v>
      </c>
      <c r="M30" s="69"/>
    </row>
    <row r="31" spans="2:13" x14ac:dyDescent="0.2">
      <c r="B31" s="200"/>
      <c r="C31" s="31">
        <v>8</v>
      </c>
      <c r="D31" s="31" t="str">
        <f>VLOOKUP(C31,Setzliste!$A$3:$C$10,3,FALSE)</f>
        <v/>
      </c>
      <c r="E31" s="31">
        <v>6</v>
      </c>
      <c r="F31" s="219" t="str">
        <f>VLOOKUP(E31,Setzliste!$A$3:$C$10,3,FALSE)</f>
        <v/>
      </c>
      <c r="G31" s="220"/>
      <c r="H31" s="10">
        <f>IF(K31="",0,IF(K31=M31,1,IF(K31&lt;M31,0,2)))</f>
        <v>0</v>
      </c>
      <c r="I31" s="10" t="s">
        <v>58</v>
      </c>
      <c r="J31" s="10">
        <f>IF(M31="",0,IF(K31=M31,1,IF(M31&lt;K31,0,2)))</f>
        <v>0</v>
      </c>
      <c r="K31" s="65"/>
      <c r="L31" s="10" t="s">
        <v>58</v>
      </c>
      <c r="M31" s="69"/>
    </row>
    <row r="32" spans="2:13" ht="13.5" thickBot="1" x14ac:dyDescent="0.25">
      <c r="B32" s="201"/>
      <c r="C32" s="32">
        <v>5</v>
      </c>
      <c r="D32" s="178" t="str">
        <f>VLOOKUP(C32,Setzliste!$A$3:$C$10,3,FALSE)</f>
        <v/>
      </c>
      <c r="E32" s="32">
        <v>7</v>
      </c>
      <c r="F32" s="244" t="str">
        <f>VLOOKUP(E32,Setzliste!$A$3:$C$10,3,FALSE)</f>
        <v/>
      </c>
      <c r="G32" s="245"/>
      <c r="H32" s="11">
        <f>IF(K32="",0,IF(K32=M32,1,IF(K32&lt;M32,0,2)))</f>
        <v>0</v>
      </c>
      <c r="I32" s="11" t="s">
        <v>58</v>
      </c>
      <c r="J32" s="11">
        <f>IF(M32="",0,IF(K32=M32,1,IF(M32&lt;K32,0,2)))</f>
        <v>0</v>
      </c>
      <c r="K32" s="66"/>
      <c r="L32" s="11" t="s">
        <v>58</v>
      </c>
      <c r="M32" s="70"/>
    </row>
    <row r="33" spans="2:14" ht="13.5" thickBot="1" x14ac:dyDescent="0.25">
      <c r="F33" s="175"/>
      <c r="G33" s="175"/>
      <c r="I33" s="26"/>
      <c r="L33" s="26"/>
    </row>
    <row r="34" spans="2:14" x14ac:dyDescent="0.2">
      <c r="B34" s="199" t="s">
        <v>64</v>
      </c>
      <c r="C34" s="30">
        <v>2</v>
      </c>
      <c r="D34" s="30" t="str">
        <f>VLOOKUP(C34,Setzliste!$A$3:$C$10,3,FALSE)</f>
        <v/>
      </c>
      <c r="E34" s="30">
        <v>1</v>
      </c>
      <c r="F34" s="223" t="str">
        <f>VLOOKUP(E34,Setzliste!$A$3:$C$10,3,FALSE)</f>
        <v/>
      </c>
      <c r="G34" s="224"/>
      <c r="H34" s="9">
        <f>IF(K34="",0,IF(K34=M34,1,IF(K34&lt;M34,0,2)))</f>
        <v>0</v>
      </c>
      <c r="I34" s="9" t="s">
        <v>58</v>
      </c>
      <c r="J34" s="9">
        <f>IF(M34="",0,IF(K34=M34,1,IF(M34&lt;K34,0,2)))</f>
        <v>0</v>
      </c>
      <c r="K34" s="64"/>
      <c r="L34" s="9" t="s">
        <v>58</v>
      </c>
      <c r="M34" s="68"/>
    </row>
    <row r="35" spans="2:14" x14ac:dyDescent="0.2">
      <c r="B35" s="200"/>
      <c r="C35" s="31">
        <v>6</v>
      </c>
      <c r="D35" s="177" t="str">
        <f>VLOOKUP(C35,Setzliste!$A$3:$C$10,3,FALSE)</f>
        <v/>
      </c>
      <c r="E35" s="31">
        <v>5</v>
      </c>
      <c r="F35" s="246" t="str">
        <f>VLOOKUP(E35,Setzliste!$A$3:$C$10,3,FALSE)</f>
        <v/>
      </c>
      <c r="G35" s="247"/>
      <c r="H35" s="10">
        <f>IF(K35="",0,IF(K35=M35,1,IF(K35&lt;M35,0,2)))</f>
        <v>0</v>
      </c>
      <c r="I35" s="10" t="s">
        <v>58</v>
      </c>
      <c r="J35" s="10">
        <f>IF(M35="",0,IF(K35=M35,1,IF(M35&lt;K35,0,2)))</f>
        <v>0</v>
      </c>
      <c r="K35" s="65"/>
      <c r="L35" s="10" t="s">
        <v>58</v>
      </c>
      <c r="M35" s="69"/>
    </row>
    <row r="36" spans="2:14" x14ac:dyDescent="0.2">
      <c r="B36" s="200"/>
      <c r="C36" s="31">
        <v>4</v>
      </c>
      <c r="D36" s="31" t="str">
        <f>VLOOKUP(C36,Setzliste!$A$3:$C$10,3,FALSE)</f>
        <v/>
      </c>
      <c r="E36" s="31">
        <v>3</v>
      </c>
      <c r="F36" s="219" t="str">
        <f>VLOOKUP(E36,Setzliste!$A$3:$C$10,3,FALSE)</f>
        <v/>
      </c>
      <c r="G36" s="220"/>
      <c r="H36" s="10">
        <f>IF(K36="",0,IF(K36=M36,1,IF(K36&lt;M36,0,2)))</f>
        <v>0</v>
      </c>
      <c r="I36" s="10" t="s">
        <v>58</v>
      </c>
      <c r="J36" s="10">
        <f>IF(M36="",0,IF(K36=M36,1,IF(M36&lt;K36,0,2)))</f>
        <v>0</v>
      </c>
      <c r="K36" s="65"/>
      <c r="L36" s="10" t="s">
        <v>58</v>
      </c>
      <c r="M36" s="69"/>
    </row>
    <row r="37" spans="2:14" ht="13.5" thickBot="1" x14ac:dyDescent="0.25">
      <c r="B37" s="201"/>
      <c r="C37" s="32">
        <v>7</v>
      </c>
      <c r="D37" s="178" t="str">
        <f>VLOOKUP(C37,Setzliste!$A$3:$C$10,3,FALSE)</f>
        <v/>
      </c>
      <c r="E37" s="32">
        <v>8</v>
      </c>
      <c r="F37" s="244" t="str">
        <f>VLOOKUP(E37,Setzliste!$A$3:$C$10,3,FALSE)</f>
        <v/>
      </c>
      <c r="G37" s="245"/>
      <c r="H37" s="11">
        <f>IF(K37="",0,IF(K37=M37,1,IF(K37&lt;M37,0,2)))</f>
        <v>0</v>
      </c>
      <c r="I37" s="11" t="s">
        <v>58</v>
      </c>
      <c r="J37" s="11">
        <f>IF(M37="",0,IF(K37=M37,1,IF(M37&lt;K37,0,2)))</f>
        <v>0</v>
      </c>
      <c r="K37" s="66"/>
      <c r="L37" s="11" t="s">
        <v>58</v>
      </c>
      <c r="M37" s="70"/>
    </row>
    <row r="38" spans="2:14" x14ac:dyDescent="0.2">
      <c r="B38" s="74"/>
      <c r="C38" s="75"/>
      <c r="D38" s="75"/>
      <c r="E38" s="75"/>
      <c r="F38" s="75"/>
      <c r="G38" s="75"/>
      <c r="H38" s="29"/>
      <c r="I38" s="29"/>
      <c r="J38" s="29"/>
      <c r="K38" s="76"/>
      <c r="L38" s="29"/>
      <c r="M38" s="76"/>
    </row>
    <row r="39" spans="2:14" x14ac:dyDescent="0.2">
      <c r="B39" s="74"/>
      <c r="C39" s="75"/>
      <c r="D39" s="75"/>
      <c r="E39" s="75"/>
      <c r="F39" s="75"/>
      <c r="G39" s="75"/>
      <c r="H39" s="29"/>
      <c r="I39" s="29"/>
      <c r="J39" s="29"/>
      <c r="K39" s="76"/>
      <c r="L39" s="29"/>
      <c r="M39" s="76"/>
    </row>
    <row r="40" spans="2:14" x14ac:dyDescent="0.2">
      <c r="B40" s="74"/>
      <c r="C40" s="75"/>
      <c r="D40" s="75"/>
      <c r="E40" s="75"/>
      <c r="F40" s="75"/>
      <c r="G40" s="75"/>
      <c r="H40" s="29"/>
      <c r="I40" s="29"/>
      <c r="J40" s="29"/>
      <c r="K40" s="76"/>
      <c r="L40" s="29"/>
      <c r="M40" s="76"/>
    </row>
    <row r="41" spans="2:14" x14ac:dyDescent="0.2">
      <c r="B41" s="77"/>
      <c r="I41" s="26"/>
      <c r="L41" s="26"/>
    </row>
    <row r="42" spans="2:14" ht="13.5" thickBot="1" x14ac:dyDescent="0.25">
      <c r="E42" s="218" t="s">
        <v>161</v>
      </c>
      <c r="F42" s="218"/>
      <c r="G42" s="218"/>
      <c r="H42" s="218"/>
      <c r="I42" s="218"/>
      <c r="J42" s="218"/>
      <c r="K42" s="218"/>
      <c r="L42" s="218"/>
      <c r="M42" s="218"/>
    </row>
    <row r="43" spans="2:14" x14ac:dyDescent="0.2">
      <c r="E43" s="216" t="s">
        <v>66</v>
      </c>
      <c r="F43" s="212" t="s">
        <v>65</v>
      </c>
      <c r="G43" s="213"/>
      <c r="H43" s="193" t="s">
        <v>156</v>
      </c>
      <c r="I43" s="193"/>
      <c r="J43" s="193"/>
      <c r="K43" s="193" t="s">
        <v>157</v>
      </c>
      <c r="L43" s="193"/>
      <c r="M43" s="193"/>
      <c r="N43" s="195" t="s">
        <v>155</v>
      </c>
    </row>
    <row r="44" spans="2:14" x14ac:dyDescent="0.2">
      <c r="E44" s="217"/>
      <c r="F44" s="214"/>
      <c r="G44" s="215"/>
      <c r="H44" s="194"/>
      <c r="I44" s="194"/>
      <c r="J44" s="194"/>
      <c r="K44" s="194"/>
      <c r="L44" s="194"/>
      <c r="M44" s="194"/>
      <c r="N44" s="196"/>
    </row>
    <row r="45" spans="2:14" x14ac:dyDescent="0.2">
      <c r="D45" s="78">
        <v>1</v>
      </c>
      <c r="E45" s="79" t="s">
        <v>26</v>
      </c>
      <c r="F45" s="62" t="str">
        <f>$D$6</f>
        <v/>
      </c>
      <c r="G45" s="25"/>
      <c r="H45" s="10">
        <f>$H$6+$J$11+$H$15+$H$22+$J$27+$H$29+$J$34</f>
        <v>0</v>
      </c>
      <c r="I45" s="10" t="s">
        <v>58</v>
      </c>
      <c r="J45" s="10">
        <f>$J$6+$H$11+$J$15+$J$22+$H$27+$J$29+$H$34</f>
        <v>0</v>
      </c>
      <c r="K45" s="10">
        <f>$K$6+$M$11+$K$15+$K$22+$M$27+$K$29+$M$34</f>
        <v>0</v>
      </c>
      <c r="L45" s="10" t="s">
        <v>58</v>
      </c>
      <c r="M45" s="10">
        <f>$M$6+$K$11+$M$15+$M$22+$K$27+$M$29+$K$34</f>
        <v>0</v>
      </c>
      <c r="N45" s="134">
        <f t="shared" ref="N45:N52" si="0">K45-M45</f>
        <v>0</v>
      </c>
    </row>
    <row r="46" spans="2:14" x14ac:dyDescent="0.2">
      <c r="D46" s="78">
        <v>2</v>
      </c>
      <c r="E46" s="79" t="s">
        <v>27</v>
      </c>
      <c r="F46" s="62" t="str">
        <f>$D$5</f>
        <v/>
      </c>
      <c r="G46" s="25"/>
      <c r="H46" s="10">
        <f>$H$5+$J$12+$H$16+$J$19+$J$26+$J$30+$H$34</f>
        <v>0</v>
      </c>
      <c r="I46" s="10" t="s">
        <v>58</v>
      </c>
      <c r="J46" s="10">
        <f>$J$5+$H$12+$J$16+$H$19+$H$26+$H$30+$J$34</f>
        <v>0</v>
      </c>
      <c r="K46" s="10">
        <f>$K$5+$M$12+$K$16+$M$19+$M$26+$M$30+$K$34</f>
        <v>0</v>
      </c>
      <c r="L46" s="10" t="s">
        <v>58</v>
      </c>
      <c r="M46" s="10">
        <f>$M$5+$K$12+$M$16+$K$19+$K$26+$K$30+$M$34</f>
        <v>0</v>
      </c>
      <c r="N46" s="134">
        <f t="shared" si="0"/>
        <v>0</v>
      </c>
    </row>
    <row r="47" spans="2:14" x14ac:dyDescent="0.2">
      <c r="D47" s="78">
        <v>3</v>
      </c>
      <c r="E47" s="79" t="s">
        <v>28</v>
      </c>
      <c r="F47" s="62" t="str">
        <f>$D$7</f>
        <v/>
      </c>
      <c r="G47" s="25"/>
      <c r="H47" s="10">
        <f>$H$7+$H$9+$J$17+$J$20+$H$26+$J$29+$J$36</f>
        <v>0</v>
      </c>
      <c r="I47" s="10" t="s">
        <v>58</v>
      </c>
      <c r="J47" s="10">
        <f>$J$7+$J$9+$H$17+$H$20+$J$26+$H$29+$H$36</f>
        <v>0</v>
      </c>
      <c r="K47" s="10">
        <f>$K$7+$K$9+$M$17+$M$20+$K$26+$M$29+$M$36</f>
        <v>0</v>
      </c>
      <c r="L47" s="10" t="s">
        <v>58</v>
      </c>
      <c r="M47" s="10">
        <f>$M$7+$M$9+$K$17+$K$20+$M$26+$K$29+$K$36</f>
        <v>0</v>
      </c>
      <c r="N47" s="134">
        <f t="shared" si="0"/>
        <v>0</v>
      </c>
    </row>
    <row r="48" spans="2:14" x14ac:dyDescent="0.2">
      <c r="D48" s="78">
        <v>4</v>
      </c>
      <c r="E48" s="79" t="s">
        <v>29</v>
      </c>
      <c r="F48" s="62" t="str">
        <f>$F$4</f>
        <v/>
      </c>
      <c r="G48" s="25"/>
      <c r="H48" s="10">
        <f>$J$4+$J$10+$H$14+$J$21+$H$27+$H$30+$H$36</f>
        <v>0</v>
      </c>
      <c r="I48" s="10" t="s">
        <v>58</v>
      </c>
      <c r="J48" s="10">
        <f>$H$4+$H$10+$J$14+$H$21+$J$27+$J$30+$J$36</f>
        <v>0</v>
      </c>
      <c r="K48" s="10">
        <f>$M$4+$M$10+$K$14+$M$21+$K$27+$K$30+$K$36</f>
        <v>0</v>
      </c>
      <c r="L48" s="10" t="s">
        <v>58</v>
      </c>
      <c r="M48" s="10">
        <f>$K$4+$K$10+$M$14+$K$21+$M$27+$M$30+$M$36</f>
        <v>0</v>
      </c>
      <c r="N48" s="134">
        <f t="shared" si="0"/>
        <v>0</v>
      </c>
    </row>
    <row r="49" spans="4:14" x14ac:dyDescent="0.2">
      <c r="D49" s="78">
        <v>5</v>
      </c>
      <c r="E49" s="79" t="s">
        <v>30</v>
      </c>
      <c r="F49" s="62" t="str">
        <f>$D$4</f>
        <v/>
      </c>
      <c r="G49" s="25"/>
      <c r="H49" s="10">
        <f>$H$4+$J$9+$J$16+$J$22+$H$25+$H$32+$J$35</f>
        <v>0</v>
      </c>
      <c r="I49" s="10" t="s">
        <v>58</v>
      </c>
      <c r="J49" s="10">
        <f>$J$4+$H$9+$H$16+$H$22+$J$25+$J$32+$H$35</f>
        <v>0</v>
      </c>
      <c r="K49" s="10">
        <f>$K$4+$M$9+$M$16+$M$22+$K$25+$K$32+$M$35</f>
        <v>0</v>
      </c>
      <c r="L49" s="10" t="s">
        <v>58</v>
      </c>
      <c r="M49" s="10">
        <f>$M$4+$K$9+$K$16+$K$22+$M$25+$M$32+$K$35</f>
        <v>0</v>
      </c>
      <c r="N49" s="134">
        <f t="shared" si="0"/>
        <v>0</v>
      </c>
    </row>
    <row r="50" spans="4:14" x14ac:dyDescent="0.2">
      <c r="D50" s="78">
        <v>6</v>
      </c>
      <c r="E50" s="130" t="s">
        <v>31</v>
      </c>
      <c r="F50" s="128" t="str">
        <f>$F$7</f>
        <v/>
      </c>
      <c r="G50" s="136"/>
      <c r="H50" s="10">
        <f>$J$7+$H$12+$J$15+$H$21+$J$24+$J$31+$H$35</f>
        <v>0</v>
      </c>
      <c r="I50" s="10" t="s">
        <v>58</v>
      </c>
      <c r="J50" s="10">
        <f>$H$7+$J$12+$H$15+$J$21+$H$24+$H$31+$J$35</f>
        <v>0</v>
      </c>
      <c r="K50" s="10">
        <f>$M$7+$K$12+$M$15+$K$21+$M$24+$M$31+$K$35</f>
        <v>0</v>
      </c>
      <c r="L50" s="10" t="s">
        <v>58</v>
      </c>
      <c r="M50" s="10">
        <f>$K$7+$M$12+$K$15+$M$21+$K$24+$K$31+$M$35</f>
        <v>0</v>
      </c>
      <c r="N50" s="134">
        <f t="shared" si="0"/>
        <v>0</v>
      </c>
    </row>
    <row r="51" spans="4:14" x14ac:dyDescent="0.2">
      <c r="D51" s="78">
        <v>7</v>
      </c>
      <c r="E51" s="79" t="s">
        <v>32</v>
      </c>
      <c r="F51" s="62" t="str">
        <f>$F$5</f>
        <v/>
      </c>
      <c r="G51" s="25"/>
      <c r="H51" s="10">
        <f>$J$5+$H$11+$J$14+$H$20+$H$24+$J$32+$H$37</f>
        <v>0</v>
      </c>
      <c r="I51" s="10" t="s">
        <v>58</v>
      </c>
      <c r="J51" s="10">
        <f>$H$5+$J$11+$H$14+$J$20+$J$24+$H$32+$J$37</f>
        <v>0</v>
      </c>
      <c r="K51" s="10">
        <f>$M$5+$K$11+$M$14+$K$20+$K$24+$M$32+$K$37</f>
        <v>0</v>
      </c>
      <c r="L51" s="10" t="s">
        <v>58</v>
      </c>
      <c r="M51" s="10">
        <f>$K$5+$M$11+$K$14+$M$20+$M$24+$K$32+$M$37</f>
        <v>0</v>
      </c>
      <c r="N51" s="134">
        <f t="shared" si="0"/>
        <v>0</v>
      </c>
    </row>
    <row r="52" spans="4:14" ht="13.5" thickBot="1" x14ac:dyDescent="0.25">
      <c r="D52" s="78">
        <v>8</v>
      </c>
      <c r="E52" s="80" t="s">
        <v>33</v>
      </c>
      <c r="F52" s="63" t="str">
        <f>$F$6</f>
        <v/>
      </c>
      <c r="G52" s="33"/>
      <c r="H52" s="11">
        <f>$J$6+$H$10+$H$17+$H$19+$J$25+$H$31+$J$37</f>
        <v>0</v>
      </c>
      <c r="I52" s="11" t="s">
        <v>58</v>
      </c>
      <c r="J52" s="11">
        <f>$H$6+$J$10+$J$17+$J$19+$H$25+$J$31+$H$37</f>
        <v>0</v>
      </c>
      <c r="K52" s="11">
        <f>$M$6+$K$10+$K$17+$K$19+$M$25+$K$31+$M$37</f>
        <v>0</v>
      </c>
      <c r="L52" s="11" t="s">
        <v>58</v>
      </c>
      <c r="M52" s="11">
        <f>$K$6+$M$10+$M$17+$M$19+$K$25+$M$31+$K$37</f>
        <v>0</v>
      </c>
      <c r="N52" s="135">
        <f t="shared" si="0"/>
        <v>0</v>
      </c>
    </row>
  </sheetData>
  <sheetProtection sheet="1" objects="1" scenarios="1" selectLockedCells="1"/>
  <customSheetViews>
    <customSheetView guid="{38C5960F-393B-4F2B-8EBD-87B6596F176A}" showGridLines="0" showRowCol="0">
      <selection activeCell="K4" sqref="K4"/>
      <pageMargins left="0.78740157480314965" right="0.78740157480314965" top="0.98425196850393704" bottom="0" header="0.51181102362204722" footer="0.51181102362204722"/>
      <pageSetup paperSize="9" orientation="portrait" horizontalDpi="300" verticalDpi="300" r:id="rId1"/>
      <headerFooter alignWithMargins="0">
        <oddHeader>&amp;R&amp;G</oddHeader>
        <oddFooter>&amp;LErstell von:
Manuel Spies
&amp;G</oddFooter>
      </headerFooter>
    </customSheetView>
  </customSheetViews>
  <mergeCells count="46">
    <mergeCell ref="N43:N44"/>
    <mergeCell ref="F36:G36"/>
    <mergeCell ref="F37:G37"/>
    <mergeCell ref="E42:M42"/>
    <mergeCell ref="E43:E44"/>
    <mergeCell ref="F43:G44"/>
    <mergeCell ref="H43:J44"/>
    <mergeCell ref="K43:M44"/>
    <mergeCell ref="F29:G29"/>
    <mergeCell ref="F30:G30"/>
    <mergeCell ref="F31:G31"/>
    <mergeCell ref="F32:G32"/>
    <mergeCell ref="F34:G34"/>
    <mergeCell ref="F35:G35"/>
    <mergeCell ref="F14:G14"/>
    <mergeCell ref="F15:G15"/>
    <mergeCell ref="F16:G16"/>
    <mergeCell ref="F17:G17"/>
    <mergeCell ref="F19:G19"/>
    <mergeCell ref="F20:G20"/>
    <mergeCell ref="F6:G6"/>
    <mergeCell ref="F7:G7"/>
    <mergeCell ref="F9:G9"/>
    <mergeCell ref="F10:G10"/>
    <mergeCell ref="F11:G11"/>
    <mergeCell ref="F12:G12"/>
    <mergeCell ref="B19:B22"/>
    <mergeCell ref="B24:B27"/>
    <mergeCell ref="B29:B32"/>
    <mergeCell ref="B34:B37"/>
    <mergeCell ref="F25:G25"/>
    <mergeCell ref="F26:G26"/>
    <mergeCell ref="F27:G27"/>
    <mergeCell ref="F21:G21"/>
    <mergeCell ref="F22:G22"/>
    <mergeCell ref="F24:G24"/>
    <mergeCell ref="B4:B7"/>
    <mergeCell ref="B9:B12"/>
    <mergeCell ref="B14:B17"/>
    <mergeCell ref="A1:N1"/>
    <mergeCell ref="H2:J2"/>
    <mergeCell ref="K2:M2"/>
    <mergeCell ref="H3:J3"/>
    <mergeCell ref="K3:M3"/>
    <mergeCell ref="F4:G4"/>
    <mergeCell ref="F5:G5"/>
  </mergeCells>
  <phoneticPr fontId="3" type="noConversion"/>
  <pageMargins left="0.78740157480314965" right="0.78740157480314965" top="0.98425196850393704" bottom="0" header="0.51181102362204722" footer="0.51181102362204722"/>
  <pageSetup paperSize="9" orientation="portrait" horizontalDpi="300" verticalDpi="300" r:id="rId2"/>
  <headerFooter alignWithMargins="0">
    <oddHeader>&amp;R&amp;G</oddHeader>
    <oddFooter>&amp;LErstell von:
Manuel Spies
&amp;G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6" name="Button 1">
              <controlPr defaultSize="0" print="0" autoFill="0" autoPict="0" macro="[0]!startseite">
                <anchor moveWithCells="1" sizeWithCells="1">
                  <from>
                    <xdr:col>0</xdr:col>
                    <xdr:colOff>38100</xdr:colOff>
                    <xdr:row>0</xdr:row>
                    <xdr:rowOff>0</xdr:rowOff>
                  </from>
                  <to>
                    <xdr:col>3</xdr:col>
                    <xdr:colOff>66675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7" name="Button 3">
              <controlPr defaultSize="0" print="0" autoFill="0" autoPict="0" macro="[0]!sortieren1">
                <anchor moveWithCells="1" sizeWithCells="1">
                  <from>
                    <xdr:col>2</xdr:col>
                    <xdr:colOff>47625</xdr:colOff>
                    <xdr:row>0</xdr:row>
                    <xdr:rowOff>0</xdr:rowOff>
                  </from>
                  <to>
                    <xdr:col>3</xdr:col>
                    <xdr:colOff>1143000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Button 5">
              <controlPr defaultSize="0" print="0" autoFill="0" autoPict="0" macro="[0]!startseite">
                <anchor moveWithCells="1" sizeWithCells="1">
                  <from>
                    <xdr:col>0</xdr:col>
                    <xdr:colOff>38100</xdr:colOff>
                    <xdr:row>0</xdr:row>
                    <xdr:rowOff>28575</xdr:rowOff>
                  </from>
                  <to>
                    <xdr:col>3</xdr:col>
                    <xdr:colOff>66675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Button 6">
              <controlPr defaultSize="0" print="0" autoFill="0" autoPict="0" macro="[0]!sortierenaufstieg">
                <anchor moveWithCells="1" sizeWithCells="1">
                  <from>
                    <xdr:col>2</xdr:col>
                    <xdr:colOff>0</xdr:colOff>
                    <xdr:row>41</xdr:row>
                    <xdr:rowOff>161925</xdr:rowOff>
                  </from>
                  <to>
                    <xdr:col>3</xdr:col>
                    <xdr:colOff>866775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0" name="Button 8">
              <controlPr defaultSize="0" print="0" autoFill="0" autoPict="0" macro="[0]!setzliste">
                <anchor moveWithCells="1" sizeWithCells="1">
                  <from>
                    <xdr:col>13</xdr:col>
                    <xdr:colOff>752475</xdr:colOff>
                    <xdr:row>0</xdr:row>
                    <xdr:rowOff>104775</xdr:rowOff>
                  </from>
                  <to>
                    <xdr:col>15</xdr:col>
                    <xdr:colOff>295275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>
    <pageSetUpPr autoPageBreaks="0"/>
  </sheetPr>
  <dimension ref="A1:K51"/>
  <sheetViews>
    <sheetView showGridLines="0" showRowColHeaders="0" workbookViewId="0">
      <selection activeCell="A4" sqref="A4:B4"/>
    </sheetView>
  </sheetViews>
  <sheetFormatPr baseColWidth="10" defaultRowHeight="12.75" x14ac:dyDescent="0.2"/>
  <cols>
    <col min="1" max="1" width="5.42578125" customWidth="1"/>
    <col min="2" max="2" width="15.7109375" customWidth="1"/>
    <col min="3" max="3" width="20.42578125" customWidth="1"/>
    <col min="4" max="4" width="3" customWidth="1"/>
    <col min="5" max="5" width="1.5703125" bestFit="1" customWidth="1"/>
    <col min="6" max="6" width="3" customWidth="1"/>
    <col min="7" max="7" width="5" customWidth="1"/>
    <col min="8" max="8" width="1.5703125" bestFit="1" customWidth="1"/>
    <col min="9" max="9" width="5" customWidth="1"/>
  </cols>
  <sheetData>
    <row r="1" spans="1:11" ht="27.75" x14ac:dyDescent="0.4">
      <c r="A1" s="261" t="s">
        <v>88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x14ac:dyDescent="0.2">
      <c r="A2" s="254" t="s">
        <v>89</v>
      </c>
      <c r="B2" s="254"/>
      <c r="C2" s="254"/>
    </row>
    <row r="3" spans="1:11" ht="25.5" customHeight="1" x14ac:dyDescent="0.2">
      <c r="A3" s="252" t="s">
        <v>65</v>
      </c>
      <c r="B3" s="253"/>
      <c r="C3" s="42" t="s">
        <v>65</v>
      </c>
      <c r="D3" s="248" t="s">
        <v>156</v>
      </c>
      <c r="E3" s="249"/>
      <c r="F3" s="249"/>
      <c r="G3" s="248" t="s">
        <v>157</v>
      </c>
      <c r="H3" s="249"/>
      <c r="I3" s="249"/>
    </row>
    <row r="4" spans="1:11" x14ac:dyDescent="0.2">
      <c r="A4" s="250"/>
      <c r="B4" s="251"/>
      <c r="C4" s="28"/>
      <c r="D4" s="31" t="str">
        <f t="shared" ref="D4:D9" si="0">IF(G4="","",IF(G4=I4,1,IF(G4&lt;I4,0,2)))</f>
        <v/>
      </c>
      <c r="E4" s="10" t="s">
        <v>58</v>
      </c>
      <c r="F4" s="31" t="str">
        <f t="shared" ref="F4:F9" si="1">IF(I4="","",IF(G4=I4,1,IF(I4&lt;G4,0,2)))</f>
        <v/>
      </c>
      <c r="G4" s="28"/>
      <c r="H4" s="1" t="s">
        <v>58</v>
      </c>
      <c r="I4" s="28"/>
    </row>
    <row r="5" spans="1:11" x14ac:dyDescent="0.2">
      <c r="A5" s="250"/>
      <c r="B5" s="251"/>
      <c r="C5" s="28"/>
      <c r="D5" s="31" t="str">
        <f t="shared" si="0"/>
        <v/>
      </c>
      <c r="E5" s="10" t="s">
        <v>58</v>
      </c>
      <c r="F5" s="31" t="str">
        <f t="shared" si="1"/>
        <v/>
      </c>
      <c r="G5" s="28"/>
      <c r="H5" s="1" t="s">
        <v>58</v>
      </c>
      <c r="I5" s="28"/>
    </row>
    <row r="6" spans="1:11" x14ac:dyDescent="0.2">
      <c r="A6" s="250"/>
      <c r="B6" s="251"/>
      <c r="C6" s="28"/>
      <c r="D6" s="31" t="str">
        <f t="shared" si="0"/>
        <v/>
      </c>
      <c r="E6" s="10" t="s">
        <v>58</v>
      </c>
      <c r="F6" s="31" t="str">
        <f t="shared" si="1"/>
        <v/>
      </c>
      <c r="G6" s="28"/>
      <c r="H6" s="1" t="s">
        <v>58</v>
      </c>
      <c r="I6" s="28"/>
    </row>
    <row r="7" spans="1:11" x14ac:dyDescent="0.2">
      <c r="A7" s="250"/>
      <c r="B7" s="251"/>
      <c r="C7" s="28"/>
      <c r="D7" s="31" t="str">
        <f t="shared" si="0"/>
        <v/>
      </c>
      <c r="E7" s="10" t="s">
        <v>58</v>
      </c>
      <c r="F7" s="31" t="str">
        <f t="shared" si="1"/>
        <v/>
      </c>
      <c r="G7" s="28"/>
      <c r="H7" s="1" t="s">
        <v>58</v>
      </c>
      <c r="I7" s="28"/>
    </row>
    <row r="8" spans="1:11" x14ac:dyDescent="0.2">
      <c r="A8" s="250"/>
      <c r="B8" s="251"/>
      <c r="C8" s="28"/>
      <c r="D8" s="31" t="str">
        <f t="shared" si="0"/>
        <v/>
      </c>
      <c r="E8" s="10" t="s">
        <v>58</v>
      </c>
      <c r="F8" s="31" t="str">
        <f t="shared" si="1"/>
        <v/>
      </c>
      <c r="G8" s="28"/>
      <c r="H8" s="1" t="s">
        <v>58</v>
      </c>
      <c r="I8" s="28"/>
    </row>
    <row r="9" spans="1:11" x14ac:dyDescent="0.2">
      <c r="A9" s="250"/>
      <c r="B9" s="251"/>
      <c r="C9" s="28"/>
      <c r="D9" s="31" t="str">
        <f t="shared" si="0"/>
        <v/>
      </c>
      <c r="E9" s="10" t="s">
        <v>58</v>
      </c>
      <c r="F9" s="31" t="str">
        <f t="shared" si="1"/>
        <v/>
      </c>
      <c r="G9" s="28"/>
      <c r="H9" s="1" t="s">
        <v>58</v>
      </c>
      <c r="I9" s="28"/>
    </row>
    <row r="11" spans="1:11" ht="25.5" customHeight="1" x14ac:dyDescent="0.2">
      <c r="A11" s="44" t="s">
        <v>90</v>
      </c>
      <c r="B11" s="252" t="s">
        <v>65</v>
      </c>
      <c r="C11" s="253"/>
      <c r="D11" s="248" t="s">
        <v>156</v>
      </c>
      <c r="E11" s="249"/>
      <c r="F11" s="249"/>
      <c r="G11" s="248" t="s">
        <v>157</v>
      </c>
      <c r="H11" s="249"/>
      <c r="I11" s="249"/>
    </row>
    <row r="12" spans="1:11" x14ac:dyDescent="0.2">
      <c r="A12" s="1" t="s">
        <v>26</v>
      </c>
      <c r="B12" s="258" t="s">
        <v>34</v>
      </c>
      <c r="C12" s="257"/>
      <c r="D12" s="28"/>
      <c r="E12" s="10" t="s">
        <v>58</v>
      </c>
      <c r="F12" s="28"/>
      <c r="G12" s="255"/>
      <c r="H12" s="256"/>
      <c r="I12" s="257"/>
    </row>
    <row r="13" spans="1:11" x14ac:dyDescent="0.2">
      <c r="A13" s="1" t="s">
        <v>27</v>
      </c>
      <c r="B13" s="258" t="s">
        <v>34</v>
      </c>
      <c r="C13" s="257"/>
      <c r="D13" s="28"/>
      <c r="E13" s="10" t="s">
        <v>58</v>
      </c>
      <c r="F13" s="28"/>
      <c r="G13" s="255"/>
      <c r="H13" s="256"/>
      <c r="I13" s="257"/>
    </row>
    <row r="14" spans="1:11" x14ac:dyDescent="0.2">
      <c r="A14" s="1" t="s">
        <v>28</v>
      </c>
      <c r="B14" s="258" t="s">
        <v>34</v>
      </c>
      <c r="C14" s="257"/>
      <c r="D14" s="28"/>
      <c r="E14" s="10" t="s">
        <v>58</v>
      </c>
      <c r="F14" s="28"/>
      <c r="G14" s="255"/>
      <c r="H14" s="256"/>
      <c r="I14" s="257"/>
    </row>
    <row r="15" spans="1:11" x14ac:dyDescent="0.2">
      <c r="A15" s="1" t="s">
        <v>29</v>
      </c>
      <c r="B15" s="258" t="s">
        <v>34</v>
      </c>
      <c r="C15" s="257"/>
      <c r="D15" s="28"/>
      <c r="E15" s="10" t="s">
        <v>58</v>
      </c>
      <c r="F15" s="28"/>
      <c r="G15" s="255"/>
      <c r="H15" s="256"/>
      <c r="I15" s="257"/>
    </row>
    <row r="17" spans="1:9" x14ac:dyDescent="0.2">
      <c r="A17" s="262" t="s">
        <v>91</v>
      </c>
      <c r="B17" s="262"/>
      <c r="C17" s="262"/>
      <c r="D17" s="262"/>
      <c r="E17" s="262"/>
      <c r="F17" s="262"/>
      <c r="G17" s="262"/>
      <c r="H17" s="262"/>
      <c r="I17" s="262"/>
    </row>
    <row r="18" spans="1:9" ht="25.5" customHeight="1" x14ac:dyDescent="0.2">
      <c r="A18" s="252" t="s">
        <v>65</v>
      </c>
      <c r="B18" s="253"/>
      <c r="C18" s="42" t="s">
        <v>65</v>
      </c>
      <c r="D18" s="248" t="s">
        <v>156</v>
      </c>
      <c r="E18" s="249"/>
      <c r="F18" s="249"/>
      <c r="G18" s="248" t="s">
        <v>157</v>
      </c>
      <c r="H18" s="249"/>
      <c r="I18" s="249"/>
    </row>
    <row r="19" spans="1:9" x14ac:dyDescent="0.2">
      <c r="A19" s="250"/>
      <c r="B19" s="251"/>
      <c r="C19" s="28"/>
      <c r="D19" s="31" t="str">
        <f t="shared" ref="D19:D24" si="2">IF(G19="","",IF(G19=I19,1,IF(G19&lt;I19,0,2)))</f>
        <v/>
      </c>
      <c r="E19" s="10" t="s">
        <v>58</v>
      </c>
      <c r="F19" s="31" t="str">
        <f t="shared" ref="F19:F24" si="3">IF(I19="","",IF(G19=I19,1,IF(I19&lt;G19,0,2)))</f>
        <v/>
      </c>
      <c r="G19" s="28"/>
      <c r="H19" s="1" t="s">
        <v>58</v>
      </c>
      <c r="I19" s="28"/>
    </row>
    <row r="20" spans="1:9" x14ac:dyDescent="0.2">
      <c r="A20" s="250"/>
      <c r="B20" s="251"/>
      <c r="C20" s="28"/>
      <c r="D20" s="31" t="str">
        <f t="shared" si="2"/>
        <v/>
      </c>
      <c r="E20" s="10" t="s">
        <v>58</v>
      </c>
      <c r="F20" s="31" t="str">
        <f t="shared" si="3"/>
        <v/>
      </c>
      <c r="G20" s="28"/>
      <c r="H20" s="1" t="s">
        <v>58</v>
      </c>
      <c r="I20" s="28"/>
    </row>
    <row r="21" spans="1:9" x14ac:dyDescent="0.2">
      <c r="A21" s="250"/>
      <c r="B21" s="251"/>
      <c r="C21" s="28"/>
      <c r="D21" s="31" t="str">
        <f t="shared" si="2"/>
        <v/>
      </c>
      <c r="E21" s="10" t="s">
        <v>58</v>
      </c>
      <c r="F21" s="31" t="str">
        <f t="shared" si="3"/>
        <v/>
      </c>
      <c r="G21" s="28"/>
      <c r="H21" s="1" t="s">
        <v>58</v>
      </c>
      <c r="I21" s="28"/>
    </row>
    <row r="22" spans="1:9" x14ac:dyDescent="0.2">
      <c r="A22" s="250"/>
      <c r="B22" s="251"/>
      <c r="C22" s="28"/>
      <c r="D22" s="31" t="str">
        <f t="shared" si="2"/>
        <v/>
      </c>
      <c r="E22" s="10" t="s">
        <v>58</v>
      </c>
      <c r="F22" s="31" t="str">
        <f t="shared" si="3"/>
        <v/>
      </c>
      <c r="G22" s="28"/>
      <c r="H22" s="1" t="s">
        <v>58</v>
      </c>
      <c r="I22" s="28"/>
    </row>
    <row r="23" spans="1:9" x14ac:dyDescent="0.2">
      <c r="A23" s="250"/>
      <c r="B23" s="251"/>
      <c r="C23" s="28"/>
      <c r="D23" s="31" t="str">
        <f t="shared" si="2"/>
        <v/>
      </c>
      <c r="E23" s="10" t="s">
        <v>58</v>
      </c>
      <c r="F23" s="31" t="str">
        <f t="shared" si="3"/>
        <v/>
      </c>
      <c r="G23" s="28"/>
      <c r="H23" s="1" t="s">
        <v>58</v>
      </c>
      <c r="I23" s="28"/>
    </row>
    <row r="24" spans="1:9" x14ac:dyDescent="0.2">
      <c r="A24" s="250"/>
      <c r="B24" s="251"/>
      <c r="C24" s="28"/>
      <c r="D24" s="31" t="str">
        <f t="shared" si="2"/>
        <v/>
      </c>
      <c r="E24" s="10" t="s">
        <v>58</v>
      </c>
      <c r="F24" s="31" t="str">
        <f t="shared" si="3"/>
        <v/>
      </c>
      <c r="G24" s="28"/>
      <c r="H24" s="1" t="s">
        <v>58</v>
      </c>
      <c r="I24" s="28"/>
    </row>
    <row r="26" spans="1:9" ht="25.5" customHeight="1" x14ac:dyDescent="0.2">
      <c r="A26" s="42" t="s">
        <v>90</v>
      </c>
      <c r="B26" s="252" t="s">
        <v>65</v>
      </c>
      <c r="C26" s="253"/>
      <c r="D26" s="248" t="s">
        <v>156</v>
      </c>
      <c r="E26" s="249"/>
      <c r="F26" s="249"/>
      <c r="G26" s="248" t="s">
        <v>157</v>
      </c>
      <c r="H26" s="249"/>
      <c r="I26" s="249"/>
    </row>
    <row r="27" spans="1:9" x14ac:dyDescent="0.2">
      <c r="A27" s="1" t="s">
        <v>26</v>
      </c>
      <c r="B27" s="258" t="s">
        <v>34</v>
      </c>
      <c r="C27" s="257"/>
      <c r="D27" s="28"/>
      <c r="E27" s="10" t="s">
        <v>58</v>
      </c>
      <c r="F27" s="28"/>
      <c r="G27" s="255"/>
      <c r="H27" s="256"/>
      <c r="I27" s="257"/>
    </row>
    <row r="28" spans="1:9" x14ac:dyDescent="0.2">
      <c r="A28" s="1" t="s">
        <v>27</v>
      </c>
      <c r="B28" s="258" t="s">
        <v>34</v>
      </c>
      <c r="C28" s="257"/>
      <c r="D28" s="28"/>
      <c r="E28" s="10" t="s">
        <v>58</v>
      </c>
      <c r="F28" s="28"/>
      <c r="G28" s="255"/>
      <c r="H28" s="256"/>
      <c r="I28" s="257"/>
    </row>
    <row r="29" spans="1:9" x14ac:dyDescent="0.2">
      <c r="A29" s="1" t="s">
        <v>28</v>
      </c>
      <c r="B29" s="258" t="s">
        <v>34</v>
      </c>
      <c r="C29" s="257"/>
      <c r="D29" s="28"/>
      <c r="E29" s="10" t="s">
        <v>58</v>
      </c>
      <c r="F29" s="28"/>
      <c r="G29" s="255"/>
      <c r="H29" s="256"/>
      <c r="I29" s="257"/>
    </row>
    <row r="30" spans="1:9" x14ac:dyDescent="0.2">
      <c r="A30" s="1" t="s">
        <v>29</v>
      </c>
      <c r="B30" s="258" t="s">
        <v>34</v>
      </c>
      <c r="C30" s="257"/>
      <c r="D30" s="28"/>
      <c r="E30" s="10" t="s">
        <v>58</v>
      </c>
      <c r="F30" s="28"/>
      <c r="G30" s="255"/>
      <c r="H30" s="256"/>
      <c r="I30" s="257"/>
    </row>
    <row r="32" spans="1:9" x14ac:dyDescent="0.2">
      <c r="A32" s="254" t="s">
        <v>92</v>
      </c>
      <c r="B32" s="254"/>
      <c r="C32" s="254"/>
    </row>
    <row r="33" spans="1:11" ht="25.5" customHeight="1" x14ac:dyDescent="0.2">
      <c r="A33" s="252" t="s">
        <v>65</v>
      </c>
      <c r="B33" s="253"/>
      <c r="C33" s="42" t="s">
        <v>65</v>
      </c>
      <c r="D33" s="248" t="s">
        <v>156</v>
      </c>
      <c r="E33" s="249"/>
      <c r="F33" s="249"/>
      <c r="G33" s="248" t="s">
        <v>157</v>
      </c>
      <c r="H33" s="249"/>
      <c r="I33" s="249"/>
      <c r="J33" s="44" t="s">
        <v>96</v>
      </c>
      <c r="K33" s="44" t="s">
        <v>97</v>
      </c>
    </row>
    <row r="34" spans="1:11" x14ac:dyDescent="0.2">
      <c r="A34" s="204" t="str">
        <f>B12</f>
        <v/>
      </c>
      <c r="B34" s="205"/>
      <c r="C34" s="24" t="str">
        <f>B28</f>
        <v/>
      </c>
      <c r="D34" s="31" t="str">
        <f>IF(G34="","",IF(J34="X",2,IF(G34&gt;I34,2,0)))</f>
        <v/>
      </c>
      <c r="E34" s="10" t="s">
        <v>58</v>
      </c>
      <c r="F34" s="31" t="str">
        <f>IF(G34="","",IF(K34="X",2,IF(I34&gt;G34,2,0)))</f>
        <v/>
      </c>
      <c r="G34" s="28"/>
      <c r="H34" s="1" t="s">
        <v>58</v>
      </c>
      <c r="I34" s="28"/>
      <c r="J34" s="28"/>
      <c r="K34" s="28"/>
    </row>
    <row r="35" spans="1:11" x14ac:dyDescent="0.2">
      <c r="A35" s="259" t="str">
        <f>B27</f>
        <v/>
      </c>
      <c r="B35" s="260"/>
      <c r="C35" s="24" t="str">
        <f>B13</f>
        <v/>
      </c>
      <c r="D35" s="31" t="str">
        <f>IF(G35="","",IF(J35="X",2,IF(G35&gt;I35,2,0)))</f>
        <v/>
      </c>
      <c r="E35" s="10" t="s">
        <v>58</v>
      </c>
      <c r="F35" s="31" t="str">
        <f>IF(G35="","",IF(K35="X",2,IF(I35&gt;G35,2,0)))</f>
        <v/>
      </c>
      <c r="G35" s="28"/>
      <c r="H35" s="1" t="s">
        <v>58</v>
      </c>
      <c r="I35" s="28"/>
      <c r="J35" s="28"/>
      <c r="K35" s="28"/>
    </row>
    <row r="37" spans="1:11" x14ac:dyDescent="0.2">
      <c r="A37" s="254" t="s">
        <v>93</v>
      </c>
      <c r="B37" s="254"/>
      <c r="C37" s="254"/>
    </row>
    <row r="38" spans="1:11" ht="25.5" customHeight="1" x14ac:dyDescent="0.2">
      <c r="A38" s="252" t="s">
        <v>65</v>
      </c>
      <c r="B38" s="253"/>
      <c r="C38" s="42" t="s">
        <v>65</v>
      </c>
      <c r="D38" s="248" t="s">
        <v>156</v>
      </c>
      <c r="E38" s="249"/>
      <c r="F38" s="249"/>
      <c r="G38" s="248" t="s">
        <v>157</v>
      </c>
      <c r="H38" s="249"/>
      <c r="I38" s="249"/>
      <c r="J38" s="44" t="s">
        <v>96</v>
      </c>
      <c r="K38" s="44" t="s">
        <v>97</v>
      </c>
    </row>
    <row r="39" spans="1:11" x14ac:dyDescent="0.2">
      <c r="A39" s="259" t="str">
        <f>IF(G34="","",IF(D35=2,C35,A35))</f>
        <v/>
      </c>
      <c r="B39" s="260"/>
      <c r="C39" t="str">
        <f>IF(G34="","",IF(D34=2,C34,A34))</f>
        <v/>
      </c>
      <c r="D39" s="31" t="str">
        <f>IF(G39="","",IF(J39="X",2,IF(G39&gt;I39,2,0)))</f>
        <v/>
      </c>
      <c r="E39" s="10" t="s">
        <v>58</v>
      </c>
      <c r="F39" s="31" t="str">
        <f>IF(G39="","",IF(K39="X",2,IF(I39&gt;G39,2,0)))</f>
        <v/>
      </c>
      <c r="G39" s="28"/>
      <c r="H39" s="1" t="s">
        <v>58</v>
      </c>
      <c r="I39" s="28"/>
      <c r="J39" s="28"/>
      <c r="K39" s="28"/>
    </row>
    <row r="40" spans="1:11" x14ac:dyDescent="0.2">
      <c r="A40" s="259" t="str">
        <f>IF(G34="","",IF(D34=2,A34,C34))</f>
        <v/>
      </c>
      <c r="B40" s="260"/>
      <c r="C40" s="24" t="str">
        <f>IF(G34="","",IF(D35=2,A35,C35))</f>
        <v/>
      </c>
      <c r="D40" s="31" t="str">
        <f>IF(G40="","",IF(J40="X",2,IF(G40&gt;I40,2,0)))</f>
        <v/>
      </c>
      <c r="E40" s="10" t="s">
        <v>58</v>
      </c>
      <c r="F40" s="31" t="str">
        <f>IF(G40="","",IF(K40="X",2,IF(I40&gt;G40,2,0)))</f>
        <v/>
      </c>
      <c r="G40" s="28"/>
      <c r="H40" s="1" t="s">
        <v>58</v>
      </c>
      <c r="I40" s="28"/>
      <c r="J40" s="28"/>
      <c r="K40" s="28"/>
    </row>
    <row r="42" spans="1:11" x14ac:dyDescent="0.2">
      <c r="A42" s="254" t="s">
        <v>94</v>
      </c>
      <c r="B42" s="254"/>
      <c r="C42" s="254"/>
    </row>
    <row r="43" spans="1:11" x14ac:dyDescent="0.2">
      <c r="A43" s="45" t="s">
        <v>90</v>
      </c>
      <c r="B43" s="264" t="s">
        <v>65</v>
      </c>
      <c r="C43" s="264"/>
      <c r="D43" s="249" t="s">
        <v>95</v>
      </c>
      <c r="E43" s="249"/>
      <c r="F43" s="249"/>
      <c r="G43" s="249"/>
      <c r="H43" s="249"/>
      <c r="I43" s="249"/>
    </row>
    <row r="44" spans="1:11" x14ac:dyDescent="0.2">
      <c r="A44" s="1" t="s">
        <v>26</v>
      </c>
      <c r="B44" s="265" t="str">
        <f>IF(D39=2,A40,C40)</f>
        <v/>
      </c>
      <c r="C44" s="265"/>
      <c r="D44" s="263"/>
      <c r="E44" s="263"/>
      <c r="F44" s="263"/>
      <c r="G44" s="263"/>
      <c r="H44" s="263"/>
      <c r="I44" s="263"/>
    </row>
    <row r="45" spans="1:11" x14ac:dyDescent="0.2">
      <c r="A45" s="1" t="s">
        <v>27</v>
      </c>
      <c r="B45" s="265" t="str">
        <f>IF(D39=2,C40,A40)</f>
        <v/>
      </c>
      <c r="C45" s="265"/>
      <c r="D45" s="263"/>
      <c r="E45" s="263"/>
      <c r="F45" s="263"/>
      <c r="G45" s="263"/>
      <c r="H45" s="263"/>
      <c r="I45" s="263"/>
    </row>
    <row r="46" spans="1:11" x14ac:dyDescent="0.2">
      <c r="A46" s="1" t="s">
        <v>28</v>
      </c>
      <c r="B46" s="265" t="str">
        <f>IF(D39=2,A39,C39)</f>
        <v/>
      </c>
      <c r="C46" s="265"/>
      <c r="D46" s="263"/>
      <c r="E46" s="263"/>
      <c r="F46" s="263"/>
      <c r="G46" s="263"/>
      <c r="H46" s="263"/>
      <c r="I46" s="263"/>
    </row>
    <row r="47" spans="1:11" x14ac:dyDescent="0.2">
      <c r="A47" s="1" t="s">
        <v>29</v>
      </c>
      <c r="B47" s="265" t="str">
        <f>IF(D39=2,C39,A39)</f>
        <v/>
      </c>
      <c r="C47" s="265"/>
      <c r="D47" s="263"/>
      <c r="E47" s="263"/>
      <c r="F47" s="263"/>
      <c r="G47" s="263"/>
      <c r="H47" s="263"/>
      <c r="I47" s="263"/>
    </row>
    <row r="48" spans="1:11" x14ac:dyDescent="0.2">
      <c r="A48" s="1" t="s">
        <v>30</v>
      </c>
      <c r="B48" s="265" t="str">
        <f>IF(D14=D29,IF(G14&gt;G29,B14,B29),IF(D14&lt;D29,B29,B14))</f>
        <v/>
      </c>
      <c r="C48" s="265"/>
      <c r="D48" s="263"/>
      <c r="E48" s="263"/>
      <c r="F48" s="263"/>
      <c r="G48" s="263"/>
      <c r="H48" s="263"/>
      <c r="I48" s="263"/>
    </row>
    <row r="49" spans="1:9" x14ac:dyDescent="0.2">
      <c r="A49" s="1" t="s">
        <v>31</v>
      </c>
      <c r="B49" s="265" t="str">
        <f>IF(D14=D29,IF(G14&gt;G29,B29,B14),IF(D14&lt;D29,B14,B29))</f>
        <v/>
      </c>
      <c r="C49" s="265"/>
      <c r="D49" s="263"/>
      <c r="E49" s="263"/>
      <c r="F49" s="263"/>
      <c r="G49" s="263"/>
      <c r="H49" s="263"/>
      <c r="I49" s="263"/>
    </row>
    <row r="50" spans="1:9" x14ac:dyDescent="0.2">
      <c r="A50" s="1" t="s">
        <v>32</v>
      </c>
      <c r="B50" s="265" t="str">
        <f>IF(D15=D30,IF(G15&gt;G30,B30,B15),IF(D15&lt;D30,B15,B30))</f>
        <v/>
      </c>
      <c r="C50" s="265"/>
      <c r="D50" s="263"/>
      <c r="E50" s="263"/>
      <c r="F50" s="263"/>
      <c r="G50" s="263"/>
      <c r="H50" s="263"/>
      <c r="I50" s="263"/>
    </row>
    <row r="51" spans="1:9" x14ac:dyDescent="0.2">
      <c r="A51" s="1" t="s">
        <v>33</v>
      </c>
      <c r="B51" s="266" t="str">
        <f>IF(D15=D30,IF(G15&gt;G30,B15,B30),IF(D15&lt;D30,B30,B15))</f>
        <v/>
      </c>
      <c r="C51" s="267"/>
      <c r="D51" s="263"/>
      <c r="E51" s="263"/>
      <c r="F51" s="263"/>
      <c r="G51" s="263"/>
      <c r="H51" s="263"/>
      <c r="I51" s="263"/>
    </row>
  </sheetData>
  <sheetProtection sheet="1" objects="1" scenarios="1" selectLockedCells="1"/>
  <customSheetViews>
    <customSheetView guid="{38C5960F-393B-4F2B-8EBD-87B6596F176A}" showGridLines="0" showRowCol="0">
      <selection activeCell="A4" sqref="A4:B4"/>
      <pageMargins left="0.78740157480314965" right="0.78740157480314965" top="0.98425196850393704" bottom="0.78740157480314965" header="0.51181102362204722" footer="0.51181102362204722"/>
      <pageSetup paperSize="9" orientation="portrait" horizontalDpi="300" verticalDpi="300" r:id="rId1"/>
      <headerFooter alignWithMargins="0">
        <oddFooter>&amp;LErstell von:
Manuel Spies
&amp;G</oddFooter>
      </headerFooter>
    </customSheetView>
  </customSheetViews>
  <mergeCells count="74">
    <mergeCell ref="B45:C45"/>
    <mergeCell ref="B44:C44"/>
    <mergeCell ref="B51:C51"/>
    <mergeCell ref="B50:C50"/>
    <mergeCell ref="B49:C49"/>
    <mergeCell ref="B48:C48"/>
    <mergeCell ref="B47:C47"/>
    <mergeCell ref="B46:C46"/>
    <mergeCell ref="A40:B40"/>
    <mergeCell ref="A39:B39"/>
    <mergeCell ref="B28:C28"/>
    <mergeCell ref="D46:I46"/>
    <mergeCell ref="D45:I45"/>
    <mergeCell ref="D51:I51"/>
    <mergeCell ref="D50:I50"/>
    <mergeCell ref="D49:I49"/>
    <mergeCell ref="D48:I48"/>
    <mergeCell ref="D47:I47"/>
    <mergeCell ref="B13:C13"/>
    <mergeCell ref="B14:C14"/>
    <mergeCell ref="B15:C15"/>
    <mergeCell ref="A42:C42"/>
    <mergeCell ref="D44:I44"/>
    <mergeCell ref="D43:I43"/>
    <mergeCell ref="B26:C26"/>
    <mergeCell ref="D26:F26"/>
    <mergeCell ref="G26:I26"/>
    <mergeCell ref="B43:C43"/>
    <mergeCell ref="A20:B20"/>
    <mergeCell ref="A21:B21"/>
    <mergeCell ref="A35:B35"/>
    <mergeCell ref="B29:C29"/>
    <mergeCell ref="A34:B34"/>
    <mergeCell ref="A1:K1"/>
    <mergeCell ref="A17:I17"/>
    <mergeCell ref="A23:B23"/>
    <mergeCell ref="B12:C12"/>
    <mergeCell ref="B11:C11"/>
    <mergeCell ref="A37:C37"/>
    <mergeCell ref="A38:B38"/>
    <mergeCell ref="D38:F38"/>
    <mergeCell ref="G38:I38"/>
    <mergeCell ref="G27:I27"/>
    <mergeCell ref="G28:I28"/>
    <mergeCell ref="G29:I29"/>
    <mergeCell ref="G30:I30"/>
    <mergeCell ref="A32:C32"/>
    <mergeCell ref="A33:B33"/>
    <mergeCell ref="D33:F33"/>
    <mergeCell ref="G33:I33"/>
    <mergeCell ref="B30:C30"/>
    <mergeCell ref="A18:B18"/>
    <mergeCell ref="D18:F18"/>
    <mergeCell ref="G18:I18"/>
    <mergeCell ref="A22:B22"/>
    <mergeCell ref="B27:C27"/>
    <mergeCell ref="A24:B24"/>
    <mergeCell ref="A19:B19"/>
    <mergeCell ref="D11:F11"/>
    <mergeCell ref="G11:I11"/>
    <mergeCell ref="G12:I12"/>
    <mergeCell ref="G15:I15"/>
    <mergeCell ref="G14:I14"/>
    <mergeCell ref="G13:I13"/>
    <mergeCell ref="D3:F3"/>
    <mergeCell ref="G3:I3"/>
    <mergeCell ref="A4:B4"/>
    <mergeCell ref="A3:B3"/>
    <mergeCell ref="A2:C2"/>
    <mergeCell ref="A9:B9"/>
    <mergeCell ref="A8:B8"/>
    <mergeCell ref="A7:B7"/>
    <mergeCell ref="A6:B6"/>
    <mergeCell ref="A5:B5"/>
  </mergeCells>
  <phoneticPr fontId="3" type="noConversion"/>
  <pageMargins left="0.78740157480314965" right="0.78740157480314965" top="0.98425196850393704" bottom="0.78740157480314965" header="0.51181102362204722" footer="0.51181102362204722"/>
  <pageSetup paperSize="9" orientation="portrait" horizontalDpi="300" verticalDpi="300" r:id="rId2"/>
  <headerFooter alignWithMargins="0">
    <oddFooter>&amp;LErstell von:
Manuel Spies
&amp;G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8" r:id="rId6" name="Button 4">
              <controlPr defaultSize="0" print="0" autoFill="0" autoPict="0" macro="[0]!startseite">
                <anchor moveWithCells="1" sizeWithCells="1">
                  <from>
                    <xdr:col>0</xdr:col>
                    <xdr:colOff>47625</xdr:colOff>
                    <xdr:row>0</xdr:row>
                    <xdr:rowOff>57150</xdr:rowOff>
                  </from>
                  <to>
                    <xdr:col>1</xdr:col>
                    <xdr:colOff>752475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7" name="Button 6">
              <controlPr defaultSize="0" print="0" autoFill="0" autoPict="0" macro="[0]!drucken1">
                <anchor moveWithCells="1">
                  <from>
                    <xdr:col>9</xdr:col>
                    <xdr:colOff>514350</xdr:colOff>
                    <xdr:row>5</xdr:row>
                    <xdr:rowOff>9525</xdr:rowOff>
                  </from>
                  <to>
                    <xdr:col>11</xdr:col>
                    <xdr:colOff>57150</xdr:colOff>
                    <xdr:row>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autoPageBreaks="0"/>
  </sheetPr>
  <dimension ref="A1:E17"/>
  <sheetViews>
    <sheetView showGridLines="0" showRowColHeaders="0" workbookViewId="0">
      <selection activeCell="A54" sqref="A54"/>
    </sheetView>
  </sheetViews>
  <sheetFormatPr baseColWidth="10" defaultRowHeight="12.75" x14ac:dyDescent="0.2"/>
  <cols>
    <col min="1" max="1" width="9.7109375" bestFit="1" customWidth="1"/>
    <col min="2" max="5" width="17.7109375" bestFit="1" customWidth="1"/>
  </cols>
  <sheetData>
    <row r="1" spans="1:5" ht="26.25" x14ac:dyDescent="0.4">
      <c r="A1" s="268" t="s">
        <v>55</v>
      </c>
      <c r="B1" s="268"/>
      <c r="C1" s="268"/>
      <c r="D1" s="268"/>
      <c r="E1" s="268"/>
    </row>
    <row r="6" spans="1:5" x14ac:dyDescent="0.2">
      <c r="B6" s="271" t="s">
        <v>181</v>
      </c>
      <c r="C6" s="271"/>
      <c r="D6" s="271"/>
      <c r="E6" s="271"/>
    </row>
    <row r="7" spans="1:5" ht="15" x14ac:dyDescent="0.2">
      <c r="A7" s="5"/>
      <c r="B7" s="7" t="s">
        <v>5</v>
      </c>
      <c r="C7" s="7" t="s">
        <v>2</v>
      </c>
      <c r="D7" s="7" t="s">
        <v>6</v>
      </c>
      <c r="E7" s="7" t="s">
        <v>7</v>
      </c>
    </row>
    <row r="8" spans="1:5" ht="15" x14ac:dyDescent="0.2">
      <c r="A8" s="6" t="s">
        <v>8</v>
      </c>
      <c r="B8" s="8">
        <f>'1. Wettkampf'!$P$8</f>
        <v>54.6</v>
      </c>
      <c r="C8" s="8">
        <f>'2. Wettkampf'!$P$8</f>
        <v>52</v>
      </c>
      <c r="D8" s="8">
        <f>'3. Wettkampf'!$P$8</f>
        <v>55.333333333333336</v>
      </c>
      <c r="E8" s="8">
        <f>'4. Wettkampf'!$P$8</f>
        <v>51.666666666666664</v>
      </c>
    </row>
    <row r="9" spans="1:5" ht="15" x14ac:dyDescent="0.2">
      <c r="A9" s="6" t="s">
        <v>9</v>
      </c>
      <c r="B9" s="8">
        <f>'1. Wettkampf'!$P$17</f>
        <v>52.75</v>
      </c>
      <c r="C9" s="8">
        <f>'2. Wettkampf'!$P$17</f>
        <v>48.75</v>
      </c>
      <c r="D9" s="8">
        <f>'3. Wettkampf'!$P$17</f>
        <v>53</v>
      </c>
      <c r="E9" s="8">
        <f>'4. Wettkampf'!$P$17</f>
        <v>49.75</v>
      </c>
    </row>
    <row r="10" spans="1:5" ht="15" x14ac:dyDescent="0.2">
      <c r="A10" s="6" t="s">
        <v>10</v>
      </c>
      <c r="B10" s="8">
        <f>'1. Wettkampf'!$P$26</f>
        <v>56.333333333333336</v>
      </c>
      <c r="C10" s="8">
        <f>'2. Wettkampf'!$P$26</f>
        <v>51.2</v>
      </c>
      <c r="D10" s="8">
        <f>'3. Wettkampf'!$P$26</f>
        <v>47.666666666666664</v>
      </c>
      <c r="E10" s="8">
        <f>'4. Wettkampf'!$P$26</f>
        <v>50.333333333333336</v>
      </c>
    </row>
    <row r="11" spans="1:5" ht="15" x14ac:dyDescent="0.2">
      <c r="A11" s="6" t="s">
        <v>11</v>
      </c>
      <c r="B11" s="8">
        <f>'1. Wettkampf'!$P$35</f>
        <v>51.25</v>
      </c>
      <c r="C11" s="8">
        <f>'2. Wettkampf'!$P$35</f>
        <v>49.2</v>
      </c>
      <c r="D11" s="8">
        <f>'3. Wettkampf'!$P$35</f>
        <v>51.25</v>
      </c>
      <c r="E11" s="8">
        <f>'4. Wettkampf'!$P$35</f>
        <v>51.8</v>
      </c>
    </row>
    <row r="12" spans="1:5" ht="15" x14ac:dyDescent="0.2">
      <c r="A12" s="6" t="s">
        <v>12</v>
      </c>
      <c r="B12" s="8">
        <f>'1. Wettkampf'!$P$44</f>
        <v>49.75</v>
      </c>
      <c r="C12" s="8">
        <f>'2. Wettkampf'!$P$44</f>
        <v>52</v>
      </c>
      <c r="D12" s="8">
        <f>'3. Wettkampf'!$P$44</f>
        <v>52.2</v>
      </c>
      <c r="E12" s="8">
        <f>'4. Wettkampf'!$P$44</f>
        <v>51</v>
      </c>
    </row>
    <row r="13" spans="1:5" ht="15" x14ac:dyDescent="0.2">
      <c r="A13" s="6" t="s">
        <v>13</v>
      </c>
      <c r="B13" s="8">
        <f>'1. Wettkampf'!$P$53</f>
        <v>52.6</v>
      </c>
      <c r="C13" s="8">
        <f>'2. Wettkampf'!$P$53</f>
        <v>50.2</v>
      </c>
      <c r="D13" s="8">
        <f>'3. Wettkampf'!$P$53</f>
        <v>49.6</v>
      </c>
      <c r="E13" s="8">
        <f>'4. Wettkampf'!$P$53</f>
        <v>48.333333333333336</v>
      </c>
    </row>
    <row r="14" spans="1:5" ht="15" x14ac:dyDescent="0.2">
      <c r="A14" s="6" t="s">
        <v>14</v>
      </c>
      <c r="B14" s="8">
        <f>'1. Wettkampf'!$P$62</f>
        <v>50.75</v>
      </c>
      <c r="C14" s="8">
        <f>'2. Wettkampf'!$P$62</f>
        <v>51.75</v>
      </c>
      <c r="D14" s="8">
        <f>'3. Wettkampf'!$P$62</f>
        <v>50.4</v>
      </c>
      <c r="E14" s="8">
        <f>'4. Wettkampf'!$P$62</f>
        <v>52</v>
      </c>
    </row>
    <row r="15" spans="1:5" ht="15" x14ac:dyDescent="0.2">
      <c r="A15" s="6" t="s">
        <v>4</v>
      </c>
      <c r="B15" s="81">
        <f>(B8+B9+B10+B11+B12+B13+B14)/7</f>
        <v>52.576190476190483</v>
      </c>
      <c r="C15" s="81">
        <f>(C8+C9+C10+C11+C12+C13+C14)/7</f>
        <v>50.728571428571421</v>
      </c>
      <c r="D15" s="81">
        <f>(D8+D9+D10+D11+D12+D13+D14)/7</f>
        <v>51.35</v>
      </c>
      <c r="E15" s="81">
        <f>(E8+E9+E10+E11+E12+E13+E14)/7</f>
        <v>50.69761904761905</v>
      </c>
    </row>
    <row r="17" spans="3:5" ht="15" x14ac:dyDescent="0.2">
      <c r="C17" s="269" t="s">
        <v>180</v>
      </c>
      <c r="D17" s="270"/>
      <c r="E17" s="82">
        <f>B15+C15+D15+E15/4</f>
        <v>167.32916666666665</v>
      </c>
    </row>
  </sheetData>
  <sheetProtection sheet="1" objects="1" scenarios="1" selectLockedCells="1"/>
  <customSheetViews>
    <customSheetView guid="{38C5960F-393B-4F2B-8EBD-87B6596F176A}" showGridLines="0" showRowCol="0">
      <selection activeCell="A54" sqref="A54"/>
      <pageMargins left="0.78740157499999996" right="0.78740157499999996" top="0.984251969" bottom="0.984251969" header="0.4921259845" footer="0.4921259845"/>
      <pageSetup paperSize="9" orientation="portrait" horizontalDpi="300" verticalDpi="300" r:id="rId1"/>
      <headerFooter alignWithMargins="0">
        <oddFooter>&amp;LErstell von:
Manuel Spies
&amp;G</oddFooter>
      </headerFooter>
    </customSheetView>
  </customSheetViews>
  <mergeCells count="3">
    <mergeCell ref="A1:E1"/>
    <mergeCell ref="C17:D17"/>
    <mergeCell ref="B6:E6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2"/>
  <headerFooter alignWithMargins="0">
    <oddFooter>&amp;LErstell von:
Manuel Spies
&amp;G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6" name="Button 3">
              <controlPr defaultSize="0" print="0" autoFill="0" autoPict="0" macro="[0]!startseite">
                <anchor moveWithCells="1" sizeWithCells="1">
                  <from>
                    <xdr:col>0</xdr:col>
                    <xdr:colOff>57150</xdr:colOff>
                    <xdr:row>0</xdr:row>
                    <xdr:rowOff>38100</xdr:rowOff>
                  </from>
                  <to>
                    <xdr:col>1</xdr:col>
                    <xdr:colOff>476250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Button 5">
              <controlPr defaultSize="0" print="0" autoFill="0" autoPict="0" macro="[0]!drucken1">
                <anchor moveWithCells="1">
                  <from>
                    <xdr:col>0</xdr:col>
                    <xdr:colOff>47625</xdr:colOff>
                    <xdr:row>1</xdr:row>
                    <xdr:rowOff>76200</xdr:rowOff>
                  </from>
                  <to>
                    <xdr:col>1</xdr:col>
                    <xdr:colOff>466725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autoPageBreaks="0" fitToPage="1"/>
  </sheetPr>
  <dimension ref="A1:AP15"/>
  <sheetViews>
    <sheetView showGridLines="0" showRowColHeaders="0" workbookViewId="0">
      <pane xSplit="2" topLeftCell="C1" activePane="topRight" state="frozen"/>
      <selection activeCell="J4" sqref="J4"/>
      <selection pane="topRight" activeCell="B12" sqref="B12"/>
    </sheetView>
  </sheetViews>
  <sheetFormatPr baseColWidth="10" defaultColWidth="11.42578125" defaultRowHeight="12.75" x14ac:dyDescent="0.2"/>
  <cols>
    <col min="1" max="1" width="7.42578125" bestFit="1" customWidth="1"/>
    <col min="2" max="2" width="17.7109375" customWidth="1"/>
    <col min="3" max="6" width="5.7109375" bestFit="1" customWidth="1"/>
    <col min="7" max="7" width="4.5703125" bestFit="1" customWidth="1"/>
    <col min="8" max="8" width="2.28515625" customWidth="1"/>
    <col min="9" max="9" width="6.42578125" customWidth="1"/>
    <col min="10" max="10" width="6.42578125" bestFit="1" customWidth="1"/>
    <col min="11" max="14" width="6.42578125" customWidth="1"/>
    <col min="15" max="42" width="2.7109375" style="47" customWidth="1"/>
  </cols>
  <sheetData>
    <row r="1" spans="1:42" ht="26.25" x14ac:dyDescent="0.4">
      <c r="A1" s="268" t="s">
        <v>15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</row>
    <row r="4" spans="1:42" ht="13.5" thickBot="1" x14ac:dyDescent="0.25"/>
    <row r="5" spans="1:42" x14ac:dyDescent="0.2">
      <c r="A5" s="277" t="s">
        <v>0</v>
      </c>
      <c r="B5" s="275" t="s">
        <v>1</v>
      </c>
      <c r="C5" s="272" t="s">
        <v>84</v>
      </c>
      <c r="D5" s="273"/>
      <c r="E5" s="273"/>
      <c r="F5" s="273"/>
      <c r="G5" s="274"/>
      <c r="I5" s="84" t="s">
        <v>4</v>
      </c>
      <c r="J5" s="84" t="s">
        <v>4</v>
      </c>
      <c r="K5" s="84" t="s">
        <v>4</v>
      </c>
      <c r="L5" s="84" t="s">
        <v>4</v>
      </c>
      <c r="M5" s="84" t="s">
        <v>4</v>
      </c>
      <c r="N5" s="84" t="s">
        <v>4</v>
      </c>
      <c r="O5" s="272" t="s">
        <v>179</v>
      </c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4"/>
    </row>
    <row r="6" spans="1:42" s="43" customFormat="1" x14ac:dyDescent="0.2">
      <c r="A6" s="278"/>
      <c r="B6" s="276"/>
      <c r="C6" s="86" t="s">
        <v>16</v>
      </c>
      <c r="D6" s="87" t="s">
        <v>17</v>
      </c>
      <c r="E6" s="87" t="s">
        <v>18</v>
      </c>
      <c r="F6" s="87" t="s">
        <v>19</v>
      </c>
      <c r="G6" s="88" t="s">
        <v>108</v>
      </c>
      <c r="I6" s="85" t="s">
        <v>178</v>
      </c>
      <c r="J6" s="85" t="s">
        <v>111</v>
      </c>
      <c r="K6" s="102" t="s">
        <v>16</v>
      </c>
      <c r="L6" s="102" t="s">
        <v>128</v>
      </c>
      <c r="M6" s="102" t="s">
        <v>129</v>
      </c>
      <c r="N6" s="103" t="s">
        <v>130</v>
      </c>
      <c r="O6" s="89">
        <v>1</v>
      </c>
      <c r="P6" s="90">
        <v>2</v>
      </c>
      <c r="Q6" s="90">
        <v>3</v>
      </c>
      <c r="R6" s="90">
        <v>4</v>
      </c>
      <c r="S6" s="90">
        <v>5</v>
      </c>
      <c r="T6" s="90">
        <v>6</v>
      </c>
      <c r="U6" s="91">
        <v>7</v>
      </c>
      <c r="V6" s="89">
        <v>8</v>
      </c>
      <c r="W6" s="90">
        <v>9</v>
      </c>
      <c r="X6" s="90">
        <v>10</v>
      </c>
      <c r="Y6" s="90">
        <v>11</v>
      </c>
      <c r="Z6" s="90">
        <v>12</v>
      </c>
      <c r="AA6" s="90">
        <v>13</v>
      </c>
      <c r="AB6" s="91">
        <v>14</v>
      </c>
      <c r="AC6" s="89">
        <v>15</v>
      </c>
      <c r="AD6" s="90">
        <v>16</v>
      </c>
      <c r="AE6" s="90">
        <v>17</v>
      </c>
      <c r="AF6" s="90">
        <v>18</v>
      </c>
      <c r="AG6" s="90">
        <v>19</v>
      </c>
      <c r="AH6" s="90">
        <v>20</v>
      </c>
      <c r="AI6" s="91">
        <v>21</v>
      </c>
      <c r="AJ6" s="89">
        <v>22</v>
      </c>
      <c r="AK6" s="90">
        <v>23</v>
      </c>
      <c r="AL6" s="90">
        <v>24</v>
      </c>
      <c r="AM6" s="90">
        <v>25</v>
      </c>
      <c r="AN6" s="90">
        <v>26</v>
      </c>
      <c r="AO6" s="90">
        <v>27</v>
      </c>
      <c r="AP6" s="91">
        <v>28</v>
      </c>
    </row>
    <row r="7" spans="1:42" x14ac:dyDescent="0.2">
      <c r="A7" s="56">
        <v>1</v>
      </c>
      <c r="B7" s="159" t="s">
        <v>214</v>
      </c>
      <c r="C7" s="54">
        <f>COUNTIF('1. Wettkampf'!$B$5:$B$61,$B7)</f>
        <v>6</v>
      </c>
      <c r="D7" s="1">
        <f>COUNTIF('2. Wettkampf'!$B$5:$B$61,$B7)</f>
        <v>7</v>
      </c>
      <c r="E7" s="1">
        <f>COUNTIF('3. Wettkampf'!$B$5:$B$61,$B7)</f>
        <v>2</v>
      </c>
      <c r="F7" s="1">
        <f>COUNTIF('4. Wettkampf'!$B$5:$B$61,$B7)</f>
        <v>0</v>
      </c>
      <c r="G7" s="3">
        <f>SUM(C7:F7)</f>
        <v>15</v>
      </c>
      <c r="I7" s="58">
        <f t="shared" ref="I7:I14" si="0">IF(G7=0,0,SUM(O7:AP7)/G7)</f>
        <v>16.645555555555553</v>
      </c>
      <c r="J7" s="58">
        <f>I7/2</f>
        <v>8.3227777777777767</v>
      </c>
      <c r="K7" s="104">
        <f t="shared" ref="K7:K14" si="1">IF(COUNT(O7:U7)=0,0,SUM(O7:U7)/COUNT(O7:U7))</f>
        <v>16.983333333333331</v>
      </c>
      <c r="L7" s="104">
        <f>IF(COUNT(V7:AB7)=0,0,SUM(V7:AB7)/COUNT(V7:AB7))</f>
        <v>16.897619047619049</v>
      </c>
      <c r="M7" s="104">
        <f>IF(COUNT(AC7:AI7)=0,0,SUM(AC7:AI7)/COUNT(AC7:AI7))</f>
        <v>14.75</v>
      </c>
      <c r="N7" s="104">
        <f>IF(COUNT(AJ7:AP7)=0,0,SUM(AJ7:AP7)/COUNT(AJ7:AP7))</f>
        <v>0</v>
      </c>
      <c r="O7" s="49">
        <f>IF('1. Wettkampf'!$A$5=$A7,'1. Wettkampf'!$P$5,IF('1. Wettkampf'!$A$6=$A7,'1. Wettkampf'!$P$6,IF('1. Wettkampf'!$A$7=$A7,'1. Wettkampf'!$P$7,"")))</f>
        <v>17.600000000000001</v>
      </c>
      <c r="P7" s="48">
        <f>IF('1. Wettkampf'!$A$14=$A7,'1. Wettkampf'!$P$14,IF('1. Wettkampf'!$A$15=$A7,'1. Wettkampf'!$P$15,IF('1. Wettkampf'!$A$16=$A7,'1. Wettkampf'!$P$16,"")))</f>
        <v>17.75</v>
      </c>
      <c r="Q7" s="48">
        <f>IF('1. Wettkampf'!$A$23=$A7,'1. Wettkampf'!$P$23,IF('1. Wettkampf'!$A$24=$A7,'1. Wettkampf'!$P$15,IF('1. Wettkampf'!$A$25=$A7,'1. Wettkampf'!$P$25,"")))</f>
        <v>17.75</v>
      </c>
      <c r="R7" s="48">
        <f>IF('1. Wettkampf'!$A$32=$A7,'1. Wettkampf'!$P$32,IF('1. Wettkampf'!$A$33=$A7,'1. Wettkampf'!$P$33,IF('1. Wettkampf'!$A$34=$A7,'1. Wettkampf'!$P$34,"")))</f>
        <v>15.5</v>
      </c>
      <c r="S7" s="48" t="str">
        <f>IF('1. Wettkampf'!$A$41=$A7,'1. Wettkampf'!$P$41,IF('1. Wettkampf'!$A$42=$A7,'1. Wettkampf'!$P$42,IF('1. Wettkampf'!$A$43=$A7,'1. Wettkampf'!$P$43,"")))</f>
        <v/>
      </c>
      <c r="T7" s="48">
        <f>IF('1. Wettkampf'!$A$50=$A7,'1. Wettkampf'!$P$50,IF('1. Wettkampf'!$A$51=$A7,'1. Wettkampf'!$P$51,IF('1. Wettkampf'!$A$52=$A7,'1. Wettkampf'!$P$52,"")))</f>
        <v>16.8</v>
      </c>
      <c r="U7" s="50">
        <f>IF('1. Wettkampf'!$A$59=$A7,'1. Wettkampf'!$P$59,IF('1. Wettkampf'!$A$60=$A7,'1. Wettkampf'!$P$60,IF('1. Wettkampf'!$A$61=$A7,'1. Wettkampf'!$P$61,"")))</f>
        <v>16.5</v>
      </c>
      <c r="V7" s="100">
        <f>IF('2. Wettkampf'!$A$5=$A7,'2. Wettkampf'!$P$5,IF('2. Wettkampf'!$A$6=$A7,'2. Wettkampf'!$P$6,IF('2. Wettkampf'!$A$7=$A7,'2. Wettkampf'!$P$7,"")))</f>
        <v>16.333333333333332</v>
      </c>
      <c r="W7" s="48">
        <f>IF('2. Wettkampf'!$A$14=$A7,'2. Wettkampf'!$P$14,IF('2. Wettkampf'!$A$15=$A7,'2. Wettkampf'!$P$15,IF('2. Wettkampf'!$A$16=$A7,'2. Wettkampf'!$P$16,"")))</f>
        <v>18.25</v>
      </c>
      <c r="X7" s="48">
        <f>IF('2. Wettkampf'!$A$23=$A7,'2. Wettkampf'!$P$23,IF('2. Wettkampf'!$A$24=$A7,'2. Wettkampf'!$P$15,IF('2. Wettkampf'!$A$25=$A7,'2. Wettkampf'!$P$25,"")))</f>
        <v>16.2</v>
      </c>
      <c r="Y7" s="48">
        <f>IF('2. Wettkampf'!$A$32=$A7,'2. Wettkampf'!$P$32,IF('2. Wettkampf'!$A$33=$A7,'2. Wettkampf'!$P$33,IF('2. Wettkampf'!$A$34=$A7,'2. Wettkampf'!$P$34,"")))</f>
        <v>16</v>
      </c>
      <c r="Z7" s="48">
        <f>IF('2. Wettkampf'!$A$41=$A7,'2. Wettkampf'!$P$41,IF('2. Wettkampf'!$A$42=$A7,'2. Wettkampf'!$P$42,IF('2. Wettkampf'!$A$43=$A7,'2. Wettkampf'!$P$43,"")))</f>
        <v>17.5</v>
      </c>
      <c r="AA7" s="48">
        <f>IF('2. Wettkampf'!$A$50=$A7,'2. Wettkampf'!$P$50,IF('2. Wettkampf'!$A$51=$A7,'2. Wettkampf'!$P$51,IF('2. Wettkampf'!$A$52=$A7,'2. Wettkampf'!$P$52,"")))</f>
        <v>17</v>
      </c>
      <c r="AB7" s="50">
        <f>IF('2. Wettkampf'!$A$59=$A7,'2. Wettkampf'!$P$59,IF('2. Wettkampf'!$A$60=$A7,'2. Wettkampf'!$P$60,IF('2. Wettkampf'!$A$61=$A7,'2. Wettkampf'!$P$61,"")))</f>
        <v>17</v>
      </c>
      <c r="AC7" s="100" t="str">
        <f>IF('3. Wettkampf'!$A$5=$A7,'3. Wettkampf'!$P$5,IF('3. Wettkampf'!$A$6=$A7,'3. Wettkampf'!$P$6,IF('3. Wettkampf'!$A$7=$A7,'3. Wettkampf'!$P$7,"")))</f>
        <v/>
      </c>
      <c r="AD7" s="48" t="str">
        <f>IF('3. Wettkampf'!$A$14=$A7,'3. Wettkampf'!$P$14,IF('3. Wettkampf'!$A$15=$A7,'3. Wettkampf'!$P$15,IF('3. Wettkampf'!$A$16=$A7,'3. Wettkampf'!$P$16,"")))</f>
        <v/>
      </c>
      <c r="AE7" s="48" t="str">
        <f>IF('3. Wettkampf'!$A$23=$A7,'3. Wettkampf'!$P$23,IF('3. Wettkampf'!$A$24=$A7,'3. Wettkampf'!$P$15,IF('3. Wettkampf'!$A$25=$A7,'3. Wettkampf'!$P$25,"")))</f>
        <v/>
      </c>
      <c r="AF7" s="48">
        <f>IF('3. Wettkampf'!$A$32=$A7,'3. Wettkampf'!$P$32,IF('3. Wettkampf'!$A$33=$A7,'3. Wettkampf'!$P$33,IF('3. Wettkampf'!$A$34=$A7,'3. Wettkampf'!$P$34,"")))</f>
        <v>15.5</v>
      </c>
      <c r="AG7" s="48" t="str">
        <f>IF('3. Wettkampf'!$A$41=$A7,'3. Wettkampf'!$P$41,IF('3. Wettkampf'!$A$42=$A7,'3. Wettkampf'!$P$42,IF('3. Wettkampf'!$A$43=$A7,'3. Wettkampf'!$P$43,"")))</f>
        <v/>
      </c>
      <c r="AH7" s="48" t="str">
        <f>IF('3. Wettkampf'!$A$50=$A7,'3. Wettkampf'!$P$50,IF('3. Wettkampf'!$A$51=$A7,'3. Wettkampf'!$P$51,IF('3. Wettkampf'!$A$52=$A7,'3. Wettkampf'!$P$52,"")))</f>
        <v/>
      </c>
      <c r="AI7" s="50">
        <f>IF('3. Wettkampf'!$A$59=$A7,'3. Wettkampf'!$P$59,IF('3. Wettkampf'!$A$60=$A7,'3. Wettkampf'!$P$60,IF('3. Wettkampf'!$A$61=$A7,'3. Wettkampf'!$P$61,"")))</f>
        <v>14</v>
      </c>
      <c r="AJ7" s="100" t="str">
        <f>IF('4. Wettkampf'!$A$5=$A7,'4. Wettkampf'!$P$5,IF('4. Wettkampf'!$A$6=$A7,'4. Wettkampf'!$P$6,IF('4. Wettkampf'!$A$7=$A7,'4. Wettkampf'!$P$7,"")))</f>
        <v/>
      </c>
      <c r="AK7" s="48" t="str">
        <f>IF('4. Wettkampf'!$A$14=$A7,'4. Wettkampf'!$P$14,IF('4. Wettkampf'!$A$15=$A7,'4. Wettkampf'!$P$15,IF('4. Wettkampf'!$A$16=$A7,'4. Wettkampf'!$P$16,"")))</f>
        <v/>
      </c>
      <c r="AL7" s="48" t="str">
        <f>IF('4. Wettkampf'!$A$23=$A7,'4. Wettkampf'!$P$23,IF('4. Wettkampf'!$A$24=$A7,'4. Wettkampf'!$P$15,IF('4. Wettkampf'!$A$25=$A7,'4. Wettkampf'!$P$25,"")))</f>
        <v/>
      </c>
      <c r="AM7" s="48" t="str">
        <f>IF('4. Wettkampf'!$A$32=$A7,'4. Wettkampf'!$P$32,IF('4. Wettkampf'!$A$33=$A7,'4. Wettkampf'!$P$33,IF('4. Wettkampf'!$A$34=$A7,'4. Wettkampf'!$P$34,"")))</f>
        <v/>
      </c>
      <c r="AN7" s="48" t="str">
        <f>IF('4. Wettkampf'!$A$41=$A7,'4. Wettkampf'!$P$41,IF('4. Wettkampf'!$A$42=$A7,'4. Wettkampf'!$P$42,IF('4. Wettkampf'!$A$43=$A7,'4. Wettkampf'!$P$43,"")))</f>
        <v/>
      </c>
      <c r="AO7" s="48" t="str">
        <f>IF('4. Wettkampf'!$A$50=$A7,'4. Wettkampf'!$P$50,IF('4. Wettkampf'!$A$51=$A7,'4. Wettkampf'!$P$51,IF('4. Wettkampf'!$A$52=$A7,'4. Wettkampf'!$P$52,"")))</f>
        <v/>
      </c>
      <c r="AP7" s="50" t="str">
        <f>IF('4. Wettkampf'!$A$59=$A7,'4. Wettkampf'!$P$59,IF('4. Wettkampf'!$A$60=$A7,'4. Wettkampf'!$P$60,IF('4. Wettkampf'!$A$61=$A7,'4. Wettkampf'!$P$61,"")))</f>
        <v/>
      </c>
    </row>
    <row r="8" spans="1:42" x14ac:dyDescent="0.2">
      <c r="A8" s="56">
        <v>2</v>
      </c>
      <c r="B8" s="159" t="s">
        <v>205</v>
      </c>
      <c r="C8" s="54">
        <f>COUNTIF('1. Wettkampf'!$B$5:$B$61,$B8)</f>
        <v>7</v>
      </c>
      <c r="D8" s="1">
        <f>COUNTIF('2. Wettkampf'!$B$5:$B$61,$B8)</f>
        <v>0</v>
      </c>
      <c r="E8" s="1">
        <f>COUNTIF('3. Wettkampf'!$B$5:$B$61,$B8)</f>
        <v>7</v>
      </c>
      <c r="F8" s="1">
        <f>COUNTIF('4. Wettkampf'!$B$5:$B$61,$B8)</f>
        <v>0</v>
      </c>
      <c r="G8" s="3">
        <f t="shared" ref="G8:G14" si="2">SUM(C8:F8)</f>
        <v>14</v>
      </c>
      <c r="I8" s="58">
        <f t="shared" si="0"/>
        <v>17.844047619047618</v>
      </c>
      <c r="J8" s="58">
        <f t="shared" ref="J8:J14" si="3">I8/2</f>
        <v>8.9220238095238091</v>
      </c>
      <c r="K8" s="104">
        <f t="shared" si="1"/>
        <v>17.616666666666667</v>
      </c>
      <c r="L8" s="104">
        <f t="shared" ref="L8:L14" si="4">IF(COUNT(V8:AB8)=0,0,SUM(V8:AB8)/COUNT(V8:AB8))</f>
        <v>0</v>
      </c>
      <c r="M8" s="104">
        <f t="shared" ref="M8:M15" si="5">IF(COUNT(AC8:AI8)=0,0,SUM(AC8:AI8)/COUNT(AC8:AI8))</f>
        <v>18.071428571428573</v>
      </c>
      <c r="N8" s="104">
        <f t="shared" ref="N8:N15" si="6">IF(COUNT(AJ8:AP8)=0,0,SUM(AJ8:AP8)/COUNT(AJ8:AP8))</f>
        <v>0</v>
      </c>
      <c r="O8" s="49">
        <f>IF('1. Wettkampf'!$A$5=$A8,'1. Wettkampf'!$P$5,IF('1. Wettkampf'!$A$6=$A8,'1. Wettkampf'!$P$6,IF('1. Wettkampf'!$A$7=$A8,'1. Wettkampf'!$P$7,"")))</f>
        <v>18.399999999999999</v>
      </c>
      <c r="P8" s="48">
        <f>IF('1. Wettkampf'!$A$14=$A8,'1. Wettkampf'!$P$14,IF('1. Wettkampf'!$A$15=$A8,'1. Wettkampf'!$P$15,IF('1. Wettkampf'!$A$16=$A8,'1. Wettkampf'!$P$16,"")))</f>
        <v>16.75</v>
      </c>
      <c r="Q8" s="48">
        <f>IF('1. Wettkampf'!$A$23=$A8,'1. Wettkampf'!$P$23,IF('1. Wettkampf'!$A$24=$A8,'1. Wettkampf'!$P$15,IF('1. Wettkampf'!$A$25=$A8,'1. Wettkampf'!$P$25,"")))</f>
        <v>18.666666666666668</v>
      </c>
      <c r="R8" s="48">
        <f>IF('1. Wettkampf'!$A$32=$A8,'1. Wettkampf'!$P$32,IF('1. Wettkampf'!$A$33=$A8,'1. Wettkampf'!$P$33,IF('1. Wettkampf'!$A$34=$A8,'1. Wettkampf'!$P$34,"")))</f>
        <v>17.5</v>
      </c>
      <c r="S8" s="48">
        <f>IF('1. Wettkampf'!$A$41=$A8,'1. Wettkampf'!$P$41,IF('1. Wettkampf'!$A$42=$A8,'1. Wettkampf'!$P$42,IF('1. Wettkampf'!$A$43=$A8,'1. Wettkampf'!$P$43,"")))</f>
        <v>17.5</v>
      </c>
      <c r="T8" s="48">
        <f>IF('1. Wettkampf'!$A$50=$A8,'1. Wettkampf'!$P$50,IF('1. Wettkampf'!$A$51=$A8,'1. Wettkampf'!$P$51,IF('1. Wettkampf'!$A$52=$A8,'1. Wettkampf'!$P$52,"")))</f>
        <v>18</v>
      </c>
      <c r="U8" s="50">
        <f>IF('1. Wettkampf'!$A$59=$A8,'1. Wettkampf'!$P$59,IF('1. Wettkampf'!$A$60=$A8,'1. Wettkampf'!$P$60,IF('1. Wettkampf'!$A$61=$A8,'1. Wettkampf'!$P$61,"")))</f>
        <v>16.5</v>
      </c>
      <c r="V8" s="100" t="str">
        <f>IF('2. Wettkampf'!$A$5=$A8,'2. Wettkampf'!$P$5,IF('2. Wettkampf'!$A$6=$A8,'2. Wettkampf'!$P$6,IF('2. Wettkampf'!$A$7=$A8,'2. Wettkampf'!$P$7,"")))</f>
        <v/>
      </c>
      <c r="W8" s="48" t="str">
        <f>IF('2. Wettkampf'!$A$14=$A8,'2. Wettkampf'!$P$14,IF('2. Wettkampf'!$A$15=$A8,'2. Wettkampf'!$P$15,IF('2. Wettkampf'!$A$16=$A8,'2. Wettkampf'!$P$16,"")))</f>
        <v/>
      </c>
      <c r="X8" s="48" t="str">
        <f>IF('2. Wettkampf'!$A$23=$A8,'2. Wettkampf'!$P$23,IF('2. Wettkampf'!$A$24=$A8,'2. Wettkampf'!$P$15,IF('2. Wettkampf'!$A$25=$A8,'2. Wettkampf'!$P$25,"")))</f>
        <v/>
      </c>
      <c r="Y8" s="48" t="str">
        <f>IF('2. Wettkampf'!$A$32=$A8,'2. Wettkampf'!$P$32,IF('2. Wettkampf'!$A$33=$A8,'2. Wettkampf'!$P$33,IF('2. Wettkampf'!$A$34=$A8,'2. Wettkampf'!$P$34,"")))</f>
        <v/>
      </c>
      <c r="Z8" s="48" t="str">
        <f>IF('2. Wettkampf'!$A$41=$A8,'2. Wettkampf'!$P$41,IF('2. Wettkampf'!$A$42=$A8,'2. Wettkampf'!$P$42,IF('2. Wettkampf'!$A$43=$A8,'2. Wettkampf'!$P$43,"")))</f>
        <v/>
      </c>
      <c r="AA8" s="48" t="str">
        <f>IF('2. Wettkampf'!$A$50=$A8,'2. Wettkampf'!$P$50,IF('2. Wettkampf'!$A$51=$A8,'2. Wettkampf'!$P$51,IF('2. Wettkampf'!$A$52=$A8,'2. Wettkampf'!$P$52,"")))</f>
        <v/>
      </c>
      <c r="AB8" s="50" t="str">
        <f>IF('2. Wettkampf'!$A$59=$A8,'2. Wettkampf'!$P$59,IF('2. Wettkampf'!$A$60=$A8,'2. Wettkampf'!$P$60,IF('2. Wettkampf'!$A$61=$A8,'2. Wettkampf'!$P$61,"")))</f>
        <v/>
      </c>
      <c r="AC8" s="100">
        <f>IF('3. Wettkampf'!$A$5=$A8,'3. Wettkampf'!$P$5,IF('3. Wettkampf'!$A$6=$A8,'3. Wettkampf'!$P$6,IF('3. Wettkampf'!$A$7=$A8,'3. Wettkampf'!$P$7,"")))</f>
        <v>18</v>
      </c>
      <c r="AD8" s="48">
        <f>IF('3. Wettkampf'!$A$14=$A8,'3. Wettkampf'!$P$14,IF('3. Wettkampf'!$A$15=$A8,'3. Wettkampf'!$P$15,IF('3. Wettkampf'!$A$16=$A8,'3. Wettkampf'!$P$16,"")))</f>
        <v>18.399999999999999</v>
      </c>
      <c r="AE8" s="48">
        <f>IF('3. Wettkampf'!$A$23=$A8,'3. Wettkampf'!$P$23,IF('3. Wettkampf'!$A$24=$A8,'3. Wettkampf'!$P$15,IF('3. Wettkampf'!$A$25=$A8,'3. Wettkampf'!$P$25,"")))</f>
        <v>18</v>
      </c>
      <c r="AF8" s="48">
        <f>IF('3. Wettkampf'!$A$32=$A8,'3. Wettkampf'!$P$32,IF('3. Wettkampf'!$A$33=$A8,'3. Wettkampf'!$P$33,IF('3. Wettkampf'!$A$34=$A8,'3. Wettkampf'!$P$34,"")))</f>
        <v>17.5</v>
      </c>
      <c r="AG8" s="48">
        <f>IF('3. Wettkampf'!$A$41=$A8,'3. Wettkampf'!$P$41,IF('3. Wettkampf'!$A$42=$A8,'3. Wettkampf'!$P$42,IF('3. Wettkampf'!$A$43=$A8,'3. Wettkampf'!$P$43,"")))</f>
        <v>19.2</v>
      </c>
      <c r="AH8" s="48">
        <f>IF('3. Wettkampf'!$A$50=$A8,'3. Wettkampf'!$P$50,IF('3. Wettkampf'!$A$51=$A8,'3. Wettkampf'!$P$51,IF('3. Wettkampf'!$A$52=$A8,'3. Wettkampf'!$P$52,"")))</f>
        <v>17.600000000000001</v>
      </c>
      <c r="AI8" s="50">
        <f>IF('3. Wettkampf'!$A$59=$A8,'3. Wettkampf'!$P$59,IF('3. Wettkampf'!$A$60=$A8,'3. Wettkampf'!$P$60,IF('3. Wettkampf'!$A$61=$A8,'3. Wettkampf'!$P$61,"")))</f>
        <v>17.8</v>
      </c>
      <c r="AJ8" s="100" t="str">
        <f>IF('4. Wettkampf'!$A$5=$A8,'4. Wettkampf'!$P$5,IF('4. Wettkampf'!$A$6=$A8,'4. Wettkampf'!$P$6,IF('4. Wettkampf'!$A$7=$A8,'4. Wettkampf'!$P$7,"")))</f>
        <v/>
      </c>
      <c r="AK8" s="48" t="str">
        <f>IF('4. Wettkampf'!$A$14=$A8,'4. Wettkampf'!$P$14,IF('4. Wettkampf'!$A$15=$A8,'4. Wettkampf'!$P$15,IF('4. Wettkampf'!$A$16=$A8,'4. Wettkampf'!$P$16,"")))</f>
        <v/>
      </c>
      <c r="AL8" s="48" t="str">
        <f>IF('4. Wettkampf'!$A$23=$A8,'4. Wettkampf'!$P$23,IF('4. Wettkampf'!$A$24=$A8,'4. Wettkampf'!$P$15,IF('4. Wettkampf'!$A$25=$A8,'4. Wettkampf'!$P$25,"")))</f>
        <v/>
      </c>
      <c r="AM8" s="48" t="str">
        <f>IF('4. Wettkampf'!$A$32=$A8,'4. Wettkampf'!$P$32,IF('4. Wettkampf'!$A$33=$A8,'4. Wettkampf'!$P$33,IF('4. Wettkampf'!$A$34=$A8,'4. Wettkampf'!$P$34,"")))</f>
        <v/>
      </c>
      <c r="AN8" s="48" t="str">
        <f>IF('4. Wettkampf'!$A$41=$A8,'4. Wettkampf'!$P$41,IF('4. Wettkampf'!$A$42=$A8,'4. Wettkampf'!$P$42,IF('4. Wettkampf'!$A$43=$A8,'4. Wettkampf'!$P$43,"")))</f>
        <v/>
      </c>
      <c r="AO8" s="48" t="str">
        <f>IF('4. Wettkampf'!$A$50=$A8,'4. Wettkampf'!$P$50,IF('4. Wettkampf'!$A$51=$A8,'4. Wettkampf'!$P$51,IF('4. Wettkampf'!$A$52=$A8,'4. Wettkampf'!$P$52,"")))</f>
        <v/>
      </c>
      <c r="AP8" s="50" t="str">
        <f>IF('4. Wettkampf'!$A$59=$A8,'4. Wettkampf'!$P$59,IF('4. Wettkampf'!$A$60=$A8,'4. Wettkampf'!$P$60,IF('4. Wettkampf'!$A$61=$A8,'4. Wettkampf'!$P$61,"")))</f>
        <v/>
      </c>
    </row>
    <row r="9" spans="1:42" x14ac:dyDescent="0.2">
      <c r="A9" s="56">
        <v>3</v>
      </c>
      <c r="B9" s="159" t="s">
        <v>206</v>
      </c>
      <c r="C9" s="54">
        <f>COUNTIF('1. Wettkampf'!$B$5:$B$61,$B9)</f>
        <v>1</v>
      </c>
      <c r="D9" s="1">
        <f>COUNTIF('2. Wettkampf'!$B$5:$B$61,$B9)</f>
        <v>4</v>
      </c>
      <c r="E9" s="1">
        <f>COUNTIF('3. Wettkampf'!$B$5:$B$61,$B9)</f>
        <v>3</v>
      </c>
      <c r="F9" s="1">
        <f>COUNTIF('4. Wettkampf'!$B$5:$B$61,$B9)</f>
        <v>7</v>
      </c>
      <c r="G9" s="3">
        <f t="shared" si="2"/>
        <v>15</v>
      </c>
      <c r="I9" s="58">
        <f t="shared" si="0"/>
        <v>16.576666666666664</v>
      </c>
      <c r="J9" s="58">
        <f t="shared" si="3"/>
        <v>8.2883333333333322</v>
      </c>
      <c r="K9" s="104">
        <f t="shared" si="1"/>
        <v>14.5</v>
      </c>
      <c r="L9" s="104">
        <f t="shared" si="4"/>
        <v>16.725000000000001</v>
      </c>
      <c r="M9" s="104">
        <f t="shared" si="5"/>
        <v>15.488888888888889</v>
      </c>
      <c r="N9" s="104">
        <f t="shared" si="6"/>
        <v>17.254761904761903</v>
      </c>
      <c r="O9" s="49" t="str">
        <f>IF('1. Wettkampf'!$A$5=$A9,'1. Wettkampf'!$P$5,IF('1. Wettkampf'!$A$6=$A9,'1. Wettkampf'!$P$6,IF('1. Wettkampf'!$A$7=$A9,'1. Wettkampf'!$P$7,"")))</f>
        <v/>
      </c>
      <c r="P9" s="48" t="str">
        <f>IF('1. Wettkampf'!$A$14=$A9,'1. Wettkampf'!$P$14,IF('1. Wettkampf'!$A$15=$A9,'1. Wettkampf'!$P$15,IF('1. Wettkampf'!$A$16=$A9,'1. Wettkampf'!$P$16,"")))</f>
        <v/>
      </c>
      <c r="Q9" s="48" t="str">
        <f>IF('1. Wettkampf'!$A$23=$A9,'1. Wettkampf'!$P$23,IF('1. Wettkampf'!$A$24=$A9,'1. Wettkampf'!$P$15,IF('1. Wettkampf'!$A$25=$A9,'1. Wettkampf'!$P$25,"")))</f>
        <v/>
      </c>
      <c r="R9" s="48" t="str">
        <f>IF('1. Wettkampf'!$A$32=$A9,'1. Wettkampf'!$P$32,IF('1. Wettkampf'!$A$33=$A9,'1. Wettkampf'!$P$33,IF('1. Wettkampf'!$A$34=$A9,'1. Wettkampf'!$P$34,"")))</f>
        <v/>
      </c>
      <c r="S9" s="48">
        <f>IF('1. Wettkampf'!$A$41=$A9,'1. Wettkampf'!$P$41,IF('1. Wettkampf'!$A$42=$A9,'1. Wettkampf'!$P$42,IF('1. Wettkampf'!$A$43=$A9,'1. Wettkampf'!$P$43,"")))</f>
        <v>14.5</v>
      </c>
      <c r="T9" s="48" t="str">
        <f>IF('1. Wettkampf'!$A$50=$A9,'1. Wettkampf'!$P$50,IF('1. Wettkampf'!$A$51=$A9,'1. Wettkampf'!$P$51,IF('1. Wettkampf'!$A$52=$A9,'1. Wettkampf'!$P$52,"")))</f>
        <v/>
      </c>
      <c r="U9" s="50" t="str">
        <f>IF('1. Wettkampf'!$A$59=$A9,'1. Wettkampf'!$P$59,IF('1. Wettkampf'!$A$60=$A9,'1. Wettkampf'!$P$60,IF('1. Wettkampf'!$A$61=$A9,'1. Wettkampf'!$P$61,"")))</f>
        <v/>
      </c>
      <c r="V9" s="100">
        <f>IF('2. Wettkampf'!$A$5=$A9,'2. Wettkampf'!$P$5,IF('2. Wettkampf'!$A$6=$A9,'2. Wettkampf'!$P$6,IF('2. Wettkampf'!$A$7=$A9,'2. Wettkampf'!$P$7,"")))</f>
        <v>18</v>
      </c>
      <c r="W9" s="48">
        <f>IF('2. Wettkampf'!$A$14=$A9,'2. Wettkampf'!$P$14,IF('2. Wettkampf'!$A$15=$A9,'2. Wettkampf'!$P$15,IF('2. Wettkampf'!$A$16=$A9,'2. Wettkampf'!$P$16,"")))</f>
        <v>15.75</v>
      </c>
      <c r="X9" s="48" t="str">
        <f>IF('2. Wettkampf'!$A$23=$A9,'2. Wettkampf'!$P$23,IF('2. Wettkampf'!$A$24=$A9,'2. Wettkampf'!$P$15,IF('2. Wettkampf'!$A$25=$A9,'2. Wettkampf'!$P$25,"")))</f>
        <v/>
      </c>
      <c r="Y9" s="48" t="str">
        <f>IF('2. Wettkampf'!$A$32=$A9,'2. Wettkampf'!$P$32,IF('2. Wettkampf'!$A$33=$A9,'2. Wettkampf'!$P$33,IF('2. Wettkampf'!$A$34=$A9,'2. Wettkampf'!$P$34,"")))</f>
        <v/>
      </c>
      <c r="Z9" s="48" t="str">
        <f>IF('2. Wettkampf'!$A$41=$A9,'2. Wettkampf'!$P$41,IF('2. Wettkampf'!$A$42=$A9,'2. Wettkampf'!$P$42,IF('2. Wettkampf'!$A$43=$A9,'2. Wettkampf'!$P$43,"")))</f>
        <v/>
      </c>
      <c r="AA9" s="48">
        <f>IF('2. Wettkampf'!$A$50=$A9,'2. Wettkampf'!$P$50,IF('2. Wettkampf'!$A$51=$A9,'2. Wettkampf'!$P$51,IF('2. Wettkampf'!$A$52=$A9,'2. Wettkampf'!$P$52,"")))</f>
        <v>15.4</v>
      </c>
      <c r="AB9" s="50">
        <f>IF('2. Wettkampf'!$A$59=$A9,'2. Wettkampf'!$P$59,IF('2. Wettkampf'!$A$60=$A9,'2. Wettkampf'!$P$60,IF('2. Wettkampf'!$A$61=$A9,'2. Wettkampf'!$P$61,"")))</f>
        <v>17.75</v>
      </c>
      <c r="AC9" s="100">
        <f>IF('3. Wettkampf'!$A$5=$A9,'3. Wettkampf'!$P$5,IF('3. Wettkampf'!$A$6=$A9,'3. Wettkampf'!$P$6,IF('3. Wettkampf'!$A$7=$A9,'3. Wettkampf'!$P$7,"")))</f>
        <v>18.333333333333332</v>
      </c>
      <c r="AD9" s="48">
        <f>IF('3. Wettkampf'!$A$14=$A9,'3. Wettkampf'!$P$14,IF('3. Wettkampf'!$A$15=$A9,'3. Wettkampf'!$P$15,IF('3. Wettkampf'!$A$16=$A9,'3. Wettkampf'!$P$16,"")))</f>
        <v>16.8</v>
      </c>
      <c r="AE9" s="48">
        <f>IF('3. Wettkampf'!$A$23=$A9,'3. Wettkampf'!$P$23,IF('3. Wettkampf'!$A$24=$A9,'3. Wettkampf'!$P$15,IF('3. Wettkampf'!$A$25=$A9,'3. Wettkampf'!$P$25,"")))</f>
        <v>11.333333333333334</v>
      </c>
      <c r="AF9" s="48" t="str">
        <f>IF('3. Wettkampf'!$A$32=$A9,'3. Wettkampf'!$P$32,IF('3. Wettkampf'!$A$33=$A9,'3. Wettkampf'!$P$33,IF('3. Wettkampf'!$A$34=$A9,'3. Wettkampf'!$P$34,"")))</f>
        <v/>
      </c>
      <c r="AG9" s="48" t="str">
        <f>IF('3. Wettkampf'!$A$41=$A9,'3. Wettkampf'!$P$41,IF('3. Wettkampf'!$A$42=$A9,'3. Wettkampf'!$P$42,IF('3. Wettkampf'!$A$43=$A9,'3. Wettkampf'!$P$43,"")))</f>
        <v/>
      </c>
      <c r="AH9" s="48" t="str">
        <f>IF('3. Wettkampf'!$A$50=$A9,'3. Wettkampf'!$P$50,IF('3. Wettkampf'!$A$51=$A9,'3. Wettkampf'!$P$51,IF('3. Wettkampf'!$A$52=$A9,'3. Wettkampf'!$P$52,"")))</f>
        <v/>
      </c>
      <c r="AI9" s="50" t="str">
        <f>IF('3. Wettkampf'!$A$59=$A9,'3. Wettkampf'!$P$59,IF('3. Wettkampf'!$A$60=$A9,'3. Wettkampf'!$P$60,IF('3. Wettkampf'!$A$61=$A9,'3. Wettkampf'!$P$61,"")))</f>
        <v/>
      </c>
      <c r="AJ9" s="100">
        <f>IF('4. Wettkampf'!$A$5=$A9,'4. Wettkampf'!$P$5,IF('4. Wettkampf'!$A$6=$A9,'4. Wettkampf'!$P$6,IF('4. Wettkampf'!$A$7=$A9,'4. Wettkampf'!$P$7,"")))</f>
        <v>17.333333333333332</v>
      </c>
      <c r="AK9" s="48">
        <f>IF('4. Wettkampf'!$A$14=$A9,'4. Wettkampf'!$P$14,IF('4. Wettkampf'!$A$15=$A9,'4. Wettkampf'!$P$15,IF('4. Wettkampf'!$A$16=$A9,'4. Wettkampf'!$P$16,"")))</f>
        <v>18</v>
      </c>
      <c r="AL9" s="48">
        <f>IF('4. Wettkampf'!$A$23=$A9,'4. Wettkampf'!$P$23,IF('4. Wettkampf'!$A$24=$A9,'4. Wettkampf'!$P$15,IF('4. Wettkampf'!$A$25=$A9,'4. Wettkampf'!$P$25,"")))</f>
        <v>18</v>
      </c>
      <c r="AM9" s="48">
        <f>IF('4. Wettkampf'!$A$32=$A9,'4. Wettkampf'!$P$32,IF('4. Wettkampf'!$A$33=$A9,'4. Wettkampf'!$P$33,IF('4. Wettkampf'!$A$34=$A9,'4. Wettkampf'!$P$34,"")))</f>
        <v>17.2</v>
      </c>
      <c r="AN9" s="48">
        <f>IF('4. Wettkampf'!$A$41=$A9,'4. Wettkampf'!$P$41,IF('4. Wettkampf'!$A$42=$A9,'4. Wettkampf'!$P$42,IF('4. Wettkampf'!$A$43=$A9,'4. Wettkampf'!$P$43,"")))</f>
        <v>17.25</v>
      </c>
      <c r="AO9" s="48">
        <f>IF('4. Wettkampf'!$A$50=$A9,'4. Wettkampf'!$P$50,IF('4. Wettkampf'!$A$51=$A9,'4. Wettkampf'!$P$51,IF('4. Wettkampf'!$A$52=$A9,'4. Wettkampf'!$P$52,"")))</f>
        <v>17</v>
      </c>
      <c r="AP9" s="50">
        <f>IF('4. Wettkampf'!$A$59=$A9,'4. Wettkampf'!$P$59,IF('4. Wettkampf'!$A$60=$A9,'4. Wettkampf'!$P$60,IF('4. Wettkampf'!$A$61=$A9,'4. Wettkampf'!$P$61,"")))</f>
        <v>16</v>
      </c>
    </row>
    <row r="10" spans="1:42" x14ac:dyDescent="0.2">
      <c r="A10" s="155">
        <v>4</v>
      </c>
      <c r="B10" s="159" t="s">
        <v>207</v>
      </c>
      <c r="C10" s="54">
        <f>COUNTIF('1. Wettkampf'!$B$5:$B$61,$B10)</f>
        <v>7</v>
      </c>
      <c r="D10" s="1">
        <f>COUNTIF('2. Wettkampf'!$B$5:$B$61,$B10)</f>
        <v>6</v>
      </c>
      <c r="E10" s="1">
        <f>COUNTIF('3. Wettkampf'!$B$5:$B$61,$B10)</f>
        <v>7</v>
      </c>
      <c r="F10" s="1">
        <f>COUNTIF('4. Wettkampf'!$B$5:$B$61,$B10)</f>
        <v>7</v>
      </c>
      <c r="G10" s="3">
        <f t="shared" si="2"/>
        <v>27</v>
      </c>
      <c r="I10" s="58">
        <f t="shared" si="0"/>
        <v>18.040123456790123</v>
      </c>
      <c r="J10" s="58">
        <f t="shared" si="3"/>
        <v>9.0200617283950617</v>
      </c>
      <c r="K10" s="104">
        <f>IF(COUNT(O10:U10)=0,0,SUM(O10:U10)/COUNT(O10:U10))</f>
        <v>18.2</v>
      </c>
      <c r="L10" s="104">
        <f t="shared" si="4"/>
        <v>17.627777777777776</v>
      </c>
      <c r="M10" s="104">
        <f t="shared" si="5"/>
        <v>18.235714285714284</v>
      </c>
      <c r="N10" s="104">
        <f t="shared" si="6"/>
        <v>18.038095238095238</v>
      </c>
      <c r="O10" s="49">
        <f>IF('1. Wettkampf'!$A$5=$A10,'1. Wettkampf'!$P$5,IF('1. Wettkampf'!$A$6=$A10,'1. Wettkampf'!$P$6,IF('1. Wettkampf'!$A$7=$A10,'1. Wettkampf'!$P$7,"")))</f>
        <v>18.600000000000001</v>
      </c>
      <c r="P10" s="48">
        <f>IF('1. Wettkampf'!$A$14=$A10,'1. Wettkampf'!$P$14,IF('1. Wettkampf'!$A$15=$A10,'1. Wettkampf'!$P$15,IF('1. Wettkampf'!$A$16=$A10,'1. Wettkampf'!$P$16,"")))</f>
        <v>18.25</v>
      </c>
      <c r="Q10" s="48">
        <f>IF('1. Wettkampf'!$A$23=$A10,'1. Wettkampf'!$P$23,IF('1. Wettkampf'!$A$24=$A10,'1. Wettkampf'!$P$15,IF('1. Wettkampf'!$A$25=$A10,'1. Wettkampf'!$P$25,"")))</f>
        <v>19</v>
      </c>
      <c r="R10" s="48">
        <f>IF('1. Wettkampf'!$A$32=$A10,'1. Wettkampf'!$P$32,IF('1. Wettkampf'!$A$33=$A10,'1. Wettkampf'!$P$33,IF('1. Wettkampf'!$A$34=$A10,'1. Wettkampf'!$P$34,"")))</f>
        <v>18.25</v>
      </c>
      <c r="S10" s="48">
        <f>IF('1. Wettkampf'!$A$41=$A10,'1. Wettkampf'!$P$41,IF('1. Wettkampf'!$A$42=$A10,'1. Wettkampf'!$P$42,IF('1. Wettkampf'!$A$43=$A10,'1. Wettkampf'!$P$43,"")))</f>
        <v>17.75</v>
      </c>
      <c r="T10" s="48">
        <f>IF('1. Wettkampf'!$A$50=$A10,'1. Wettkampf'!$P$50,IF('1. Wettkampf'!$A$51=$A10,'1. Wettkampf'!$P$51,IF('1. Wettkampf'!$A$52=$A10,'1. Wettkampf'!$P$52,"")))</f>
        <v>17.8</v>
      </c>
      <c r="U10" s="50">
        <f>IF('1. Wettkampf'!$A$59=$A10,'1. Wettkampf'!$P$59,IF('1. Wettkampf'!$A$60=$A10,'1. Wettkampf'!$P$60,IF('1. Wettkampf'!$A$61=$A10,'1. Wettkampf'!$P$61,"")))</f>
        <v>17.75</v>
      </c>
      <c r="V10" s="100">
        <f>IF('2. Wettkampf'!$A$5=$A10,'2. Wettkampf'!$P$5,IF('2. Wettkampf'!$A$6=$A10,'2. Wettkampf'!$P$6,IF('2. Wettkampf'!$A$7=$A10,'2. Wettkampf'!$P$7,"")))</f>
        <v>17.666666666666668</v>
      </c>
      <c r="W10" s="48" t="str">
        <f>IF('2. Wettkampf'!$A$14=$A10,'2. Wettkampf'!$P$14,IF('2. Wettkampf'!$A$15=$A10,'2. Wettkampf'!$P$15,IF('2. Wettkampf'!$A$16=$A10,'2. Wettkampf'!$P$16,"")))</f>
        <v/>
      </c>
      <c r="X10" s="48">
        <f>IF('2. Wettkampf'!$A$23=$A10,'2. Wettkampf'!$P$23,IF('2. Wettkampf'!$A$24=$A10,'2. Wettkampf'!$P$15,IF('2. Wettkampf'!$A$25=$A10,'2. Wettkampf'!$P$25,"")))</f>
        <v>16.600000000000001</v>
      </c>
      <c r="Y10" s="48">
        <f>IF('2. Wettkampf'!$A$32=$A10,'2. Wettkampf'!$P$32,IF('2. Wettkampf'!$A$33=$A10,'2. Wettkampf'!$P$33,IF('2. Wettkampf'!$A$34=$A10,'2. Wettkampf'!$P$34,"")))</f>
        <v>18.2</v>
      </c>
      <c r="Z10" s="48">
        <f>IF('2. Wettkampf'!$A$41=$A10,'2. Wettkampf'!$P$41,IF('2. Wettkampf'!$A$42=$A10,'2. Wettkampf'!$P$42,IF('2. Wettkampf'!$A$43=$A10,'2. Wettkampf'!$P$43,"")))</f>
        <v>18.5</v>
      </c>
      <c r="AA10" s="48">
        <f>IF('2. Wettkampf'!$A$50=$A10,'2. Wettkampf'!$P$50,IF('2. Wettkampf'!$A$51=$A10,'2. Wettkampf'!$P$51,IF('2. Wettkampf'!$A$52=$A10,'2. Wettkampf'!$P$52,"")))</f>
        <v>17.8</v>
      </c>
      <c r="AB10" s="50">
        <f>IF('2. Wettkampf'!$A$59=$A10,'2. Wettkampf'!$P$59,IF('2. Wettkampf'!$A$60=$A10,'2. Wettkampf'!$P$60,IF('2. Wettkampf'!$A$61=$A10,'2. Wettkampf'!$P$61,"")))</f>
        <v>17</v>
      </c>
      <c r="AC10" s="100">
        <f>IF('3. Wettkampf'!$A$5=$A10,'3. Wettkampf'!$P$5,IF('3. Wettkampf'!$A$6=$A10,'3. Wettkampf'!$P$6,IF('3. Wettkampf'!$A$7=$A10,'3. Wettkampf'!$P$7,"")))</f>
        <v>19</v>
      </c>
      <c r="AD10" s="48">
        <f>IF('3. Wettkampf'!$A$14=$A10,'3. Wettkampf'!$P$14,IF('3. Wettkampf'!$A$15=$A10,'3. Wettkampf'!$P$15,IF('3. Wettkampf'!$A$16=$A10,'3. Wettkampf'!$P$16,"")))</f>
        <v>17.8</v>
      </c>
      <c r="AE10" s="48">
        <f>IF('3. Wettkampf'!$A$23=$A10,'3. Wettkampf'!$P$23,IF('3. Wettkampf'!$A$24=$A10,'3. Wettkampf'!$P$15,IF('3. Wettkampf'!$A$25=$A10,'3. Wettkampf'!$P$25,"")))</f>
        <v>17.8</v>
      </c>
      <c r="AF10" s="48">
        <f>IF('3. Wettkampf'!$A$32=$A10,'3. Wettkampf'!$P$32,IF('3. Wettkampf'!$A$33=$A10,'3. Wettkampf'!$P$33,IF('3. Wettkampf'!$A$34=$A10,'3. Wettkampf'!$P$34,"")))</f>
        <v>18.25</v>
      </c>
      <c r="AG10" s="48">
        <f>IF('3. Wettkampf'!$A$41=$A10,'3. Wettkampf'!$P$41,IF('3. Wettkampf'!$A$42=$A10,'3. Wettkampf'!$P$42,IF('3. Wettkampf'!$A$43=$A10,'3. Wettkampf'!$P$43,"")))</f>
        <v>18.600000000000001</v>
      </c>
      <c r="AH10" s="48">
        <f>IF('3. Wettkampf'!$A$50=$A10,'3. Wettkampf'!$P$50,IF('3. Wettkampf'!$A$51=$A10,'3. Wettkampf'!$P$51,IF('3. Wettkampf'!$A$52=$A10,'3. Wettkampf'!$P$52,"")))</f>
        <v>17.600000000000001</v>
      </c>
      <c r="AI10" s="50">
        <f>IF('3. Wettkampf'!$A$59=$A10,'3. Wettkampf'!$P$59,IF('3. Wettkampf'!$A$60=$A10,'3. Wettkampf'!$P$60,IF('3. Wettkampf'!$A$61=$A10,'3. Wettkampf'!$P$61,"")))</f>
        <v>18.600000000000001</v>
      </c>
      <c r="AJ10" s="100">
        <f>IF('4. Wettkampf'!$A$5=$A10,'4. Wettkampf'!$P$5,IF('4. Wettkampf'!$A$6=$A10,'4. Wettkampf'!$P$6,IF('4. Wettkampf'!$A$7=$A10,'4. Wettkampf'!$P$7,"")))</f>
        <v>18</v>
      </c>
      <c r="AK10" s="48">
        <f>IF('4. Wettkampf'!$A$14=$A10,'4. Wettkampf'!$P$14,IF('4. Wettkampf'!$A$15=$A10,'4. Wettkampf'!$P$15,IF('4. Wettkampf'!$A$16=$A10,'4. Wettkampf'!$P$16,"")))</f>
        <v>16.5</v>
      </c>
      <c r="AL10" s="48">
        <f>IF('4. Wettkampf'!$A$23=$A10,'4. Wettkampf'!$P$23,IF('4. Wettkampf'!$A$24=$A10,'4. Wettkampf'!$P$15,IF('4. Wettkampf'!$A$25=$A10,'4. Wettkampf'!$P$25,"")))</f>
        <v>17.333333333333332</v>
      </c>
      <c r="AM10" s="48">
        <f>IF('4. Wettkampf'!$A$32=$A10,'4. Wettkampf'!$P$32,IF('4. Wettkampf'!$A$33=$A10,'4. Wettkampf'!$P$33,IF('4. Wettkampf'!$A$34=$A10,'4. Wettkampf'!$P$34,"")))</f>
        <v>19.600000000000001</v>
      </c>
      <c r="AN10" s="48">
        <f>IF('4. Wettkampf'!$A$41=$A10,'4. Wettkampf'!$P$41,IF('4. Wettkampf'!$A$42=$A10,'4. Wettkampf'!$P$42,IF('4. Wettkampf'!$A$43=$A10,'4. Wettkampf'!$P$43,"")))</f>
        <v>17.5</v>
      </c>
      <c r="AO10" s="48">
        <f>IF('4. Wettkampf'!$A$50=$A10,'4. Wettkampf'!$P$50,IF('4. Wettkampf'!$A$51=$A10,'4. Wettkampf'!$P$51,IF('4. Wettkampf'!$A$52=$A10,'4. Wettkampf'!$P$52,"")))</f>
        <v>18.333333333333332</v>
      </c>
      <c r="AP10" s="50">
        <f>IF('4. Wettkampf'!$A$59=$A10,'4. Wettkampf'!$P$59,IF('4. Wettkampf'!$A$60=$A10,'4. Wettkampf'!$P$60,IF('4. Wettkampf'!$A$61=$A10,'4. Wettkampf'!$P$61,"")))</f>
        <v>19</v>
      </c>
    </row>
    <row r="11" spans="1:42" x14ac:dyDescent="0.2">
      <c r="A11" s="56">
        <v>5</v>
      </c>
      <c r="B11" s="159" t="s">
        <v>208</v>
      </c>
      <c r="C11" s="54">
        <f>COUNTIF('1. Wettkampf'!$B$5:$B$61,$B11)</f>
        <v>0</v>
      </c>
      <c r="D11" s="1">
        <f>COUNTIF('2. Wettkampf'!$B$5:$B$61,$B11)</f>
        <v>1</v>
      </c>
      <c r="E11" s="1">
        <f>COUNTIF('3. Wettkampf'!$B$5:$B$61,$B11)</f>
        <v>2</v>
      </c>
      <c r="F11" s="1">
        <f>COUNTIF('4. Wettkampf'!$B$5:$B$61,$B11)</f>
        <v>2</v>
      </c>
      <c r="G11" s="3">
        <f t="shared" si="2"/>
        <v>5</v>
      </c>
      <c r="I11" s="58">
        <f t="shared" si="0"/>
        <v>18.426666666666666</v>
      </c>
      <c r="J11" s="58">
        <f t="shared" si="3"/>
        <v>9.2133333333333329</v>
      </c>
      <c r="K11" s="104">
        <f>IF(COUNT(O11:U11)=0,0,SUM(O11:U11)/COUNT(O11:U11))</f>
        <v>0</v>
      </c>
      <c r="L11" s="104">
        <f t="shared" si="4"/>
        <v>14.75</v>
      </c>
      <c r="M11" s="104">
        <f t="shared" si="5"/>
        <v>14.4</v>
      </c>
      <c r="N11" s="104">
        <f t="shared" si="6"/>
        <v>16.194444444444443</v>
      </c>
      <c r="O11" s="49" t="str">
        <f>IF('1. Wettkampf'!$A$5=$A11,'1. Wettkampf'!$P$5,IF('1. Wettkampf'!$A$6=$A11,'1. Wettkampf'!$P$6,IF('1. Wettkampf'!$A$7=$A11,'1. Wettkampf'!$P$7,"")))</f>
        <v/>
      </c>
      <c r="P11" s="48" t="str">
        <f>IF('1. Wettkampf'!$A$14=$A11,'1. Wettkampf'!$P$14,IF('1. Wettkampf'!$A$15=$A11,'1. Wettkampf'!$P$15,IF('1. Wettkampf'!$A$16=$A11,'1. Wettkampf'!$P$16,"")))</f>
        <v/>
      </c>
      <c r="Q11" s="48" t="str">
        <f>IF('1. Wettkampf'!$A$23=$A11,'1. Wettkampf'!$P$23,IF('1. Wettkampf'!$A$24=$A11,'1. Wettkampf'!$P$15,IF('1. Wettkampf'!$A$25=$A11,'1. Wettkampf'!$P$25,"")))</f>
        <v/>
      </c>
      <c r="R11" s="48" t="str">
        <f>IF('1. Wettkampf'!$A$32=$A11,'1. Wettkampf'!$P$32,IF('1. Wettkampf'!$A$33=$A11,'1. Wettkampf'!$P$33,IF('1. Wettkampf'!$A$34=$A11,'1. Wettkampf'!$P$34,"")))</f>
        <v/>
      </c>
      <c r="S11" s="48" t="str">
        <f>IF('1. Wettkampf'!$A$41=$A11,'1. Wettkampf'!$P$41,IF('1. Wettkampf'!$A$42=$A11,'1. Wettkampf'!$P$42,IF('1. Wettkampf'!$A$43=$A11,'1. Wettkampf'!$P$43,"")))</f>
        <v/>
      </c>
      <c r="T11" s="48" t="str">
        <f>IF('1. Wettkampf'!$A$50=$A11,'1. Wettkampf'!$P$50,IF('1. Wettkampf'!$A$51=$A11,'1. Wettkampf'!$P$51,IF('1. Wettkampf'!$A$52=$A11,'1. Wettkampf'!$P$52,"")))</f>
        <v/>
      </c>
      <c r="U11" s="50" t="str">
        <f>IF('1. Wettkampf'!$A$59=$A11,'1. Wettkampf'!$P$59,IF('1. Wettkampf'!$A$60=$A11,'1. Wettkampf'!$P$60,IF('1. Wettkampf'!$A$61=$A11,'1. Wettkampf'!$P$61,"")))</f>
        <v/>
      </c>
      <c r="V11" s="100" t="str">
        <f>IF('2. Wettkampf'!$A$5=$A11,'2. Wettkampf'!$P$5,IF('2. Wettkampf'!$A$6=$A11,'2. Wettkampf'!$P$6,IF('2. Wettkampf'!$A$7=$A11,'2. Wettkampf'!$P$7,"")))</f>
        <v/>
      </c>
      <c r="W11" s="48">
        <f>IF('2. Wettkampf'!$A$14=$A11,'2. Wettkampf'!$P$14,IF('2. Wettkampf'!$A$15=$A11,'2. Wettkampf'!$P$15,IF('2. Wettkampf'!$A$16=$A11,'2. Wettkampf'!$P$16,"")))</f>
        <v>14.75</v>
      </c>
      <c r="X11" s="48" t="str">
        <f>IF('2. Wettkampf'!$A$23=$A11,'2. Wettkampf'!$P$23,IF('2. Wettkampf'!$A$24=$A11,'2. Wettkampf'!$P$15,IF('2. Wettkampf'!$A$25=$A11,'2. Wettkampf'!$P$25,"")))</f>
        <v/>
      </c>
      <c r="Y11" s="48" t="str">
        <f>IF('2. Wettkampf'!$A$32=$A11,'2. Wettkampf'!$P$32,IF('2. Wettkampf'!$A$33=$A11,'2. Wettkampf'!$P$33,IF('2. Wettkampf'!$A$34=$A11,'2. Wettkampf'!$P$34,"")))</f>
        <v/>
      </c>
      <c r="Z11" s="48" t="str">
        <f>IF('2. Wettkampf'!$A$41=$A11,'2. Wettkampf'!$P$41,IF('2. Wettkampf'!$A$42=$A11,'2. Wettkampf'!$P$42,IF('2. Wettkampf'!$A$43=$A11,'2. Wettkampf'!$P$43,"")))</f>
        <v/>
      </c>
      <c r="AA11" s="48" t="str">
        <f>IF('2. Wettkampf'!$A$50=$A11,'2. Wettkampf'!$P$50,IF('2. Wettkampf'!$A$51=$A11,'2. Wettkampf'!$P$51,IF('2. Wettkampf'!$A$52=$A11,'2. Wettkampf'!$P$52,"")))</f>
        <v/>
      </c>
      <c r="AB11" s="50" t="str">
        <f>IF('2. Wettkampf'!$A$59=$A11,'2. Wettkampf'!$P$59,IF('2. Wettkampf'!$A$60=$A11,'2. Wettkampf'!$P$60,IF('2. Wettkampf'!$A$61=$A11,'2. Wettkampf'!$P$61,"")))</f>
        <v/>
      </c>
      <c r="AC11" s="100" t="str">
        <f>IF('3. Wettkampf'!$A$5=$A11,'3. Wettkampf'!$P$5,IF('3. Wettkampf'!$A$6=$A11,'3. Wettkampf'!$P$6,IF('3. Wettkampf'!$A$7=$A11,'3. Wettkampf'!$P$7,"")))</f>
        <v/>
      </c>
      <c r="AD11" s="48" t="str">
        <f>IF('3. Wettkampf'!$A$14=$A11,'3. Wettkampf'!$P$14,IF('3. Wettkampf'!$A$15=$A11,'3. Wettkampf'!$P$15,IF('3. Wettkampf'!$A$16=$A11,'3. Wettkampf'!$P$16,"")))</f>
        <v/>
      </c>
      <c r="AE11" s="48" t="str">
        <f>IF('3. Wettkampf'!$A$23=$A11,'3. Wettkampf'!$P$23,IF('3. Wettkampf'!$A$24=$A11,'3. Wettkampf'!$P$15,IF('3. Wettkampf'!$A$25=$A11,'3. Wettkampf'!$P$25,"")))</f>
        <v/>
      </c>
      <c r="AF11" s="48" t="str">
        <f>IF('3. Wettkampf'!$A$32=$A11,'3. Wettkampf'!$P$32,IF('3. Wettkampf'!$A$33=$A11,'3. Wettkampf'!$P$33,IF('3. Wettkampf'!$A$34=$A11,'3. Wettkampf'!$P$34,"")))</f>
        <v/>
      </c>
      <c r="AG11" s="48">
        <f>IF('3. Wettkampf'!$A$41=$A11,'3. Wettkampf'!$P$41,IF('3. Wettkampf'!$A$42=$A11,'3. Wettkampf'!$P$42,IF('3. Wettkampf'!$A$43=$A11,'3. Wettkampf'!$P$43,"")))</f>
        <v>14.4</v>
      </c>
      <c r="AH11" s="48">
        <f>IF('3. Wettkampf'!$A$50=$A11,'3. Wettkampf'!$P$50,IF('3. Wettkampf'!$A$51=$A11,'3. Wettkampf'!$P$51,IF('3. Wettkampf'!$A$52=$A11,'3. Wettkampf'!$P$52,"")))</f>
        <v>14.4</v>
      </c>
      <c r="AI11" s="50" t="str">
        <f>IF('3. Wettkampf'!$A$59=$A11,'3. Wettkampf'!$P$59,IF('3. Wettkampf'!$A$60=$A11,'3. Wettkampf'!$P$60,IF('3. Wettkampf'!$A$61=$A11,'3. Wettkampf'!$P$61,"")))</f>
        <v/>
      </c>
      <c r="AJ11" s="100">
        <f>IF('4. Wettkampf'!$A$5=$A11,'4. Wettkampf'!$P$5,IF('4. Wettkampf'!$A$6=$A11,'4. Wettkampf'!$P$6,IF('4. Wettkampf'!$A$7=$A11,'4. Wettkampf'!$P$7,"")))</f>
        <v>16.333333333333332</v>
      </c>
      <c r="AK11" s="48">
        <f>IF('4. Wettkampf'!$A$14=$A11,'4. Wettkampf'!$P$14,IF('4. Wettkampf'!$A$15=$A11,'4. Wettkampf'!$P$15,IF('4. Wettkampf'!$A$16=$A11,'4. Wettkampf'!$P$16,"")))</f>
        <v>15.25</v>
      </c>
      <c r="AL11" s="48">
        <f>IF('4. Wettkampf'!$A$23=$A11,'4. Wettkampf'!$P$23,IF('4. Wettkampf'!$A$24=$A11,'4. Wettkampf'!$P$15,IF('4. Wettkampf'!$A$25=$A11,'4. Wettkampf'!$P$25,"")))</f>
        <v>17</v>
      </c>
      <c r="AM11" s="48" t="str">
        <f>IF('4. Wettkampf'!$A$32=$A11,'4. Wettkampf'!$P$32,IF('4. Wettkampf'!$A$33=$A11,'4. Wettkampf'!$P$33,IF('4. Wettkampf'!$A$34=$A11,'4. Wettkampf'!$P$34,"")))</f>
        <v/>
      </c>
      <c r="AN11" s="48" t="str">
        <f>IF('4. Wettkampf'!$A$41=$A11,'4. Wettkampf'!$P$41,IF('4. Wettkampf'!$A$42=$A11,'4. Wettkampf'!$P$42,IF('4. Wettkampf'!$A$43=$A11,'4. Wettkampf'!$P$43,"")))</f>
        <v/>
      </c>
      <c r="AO11" s="48" t="str">
        <f>IF('4. Wettkampf'!$A$50=$A11,'4. Wettkampf'!$P$50,IF('4. Wettkampf'!$A$51=$A11,'4. Wettkampf'!$P$51,IF('4. Wettkampf'!$A$52=$A11,'4. Wettkampf'!$P$52,"")))</f>
        <v/>
      </c>
      <c r="AP11" s="50" t="str">
        <f>IF('4. Wettkampf'!$A$59=$A11,'4. Wettkampf'!$P$59,IF('4. Wettkampf'!$A$60=$A11,'4. Wettkampf'!$P$60,IF('4. Wettkampf'!$A$61=$A11,'4. Wettkampf'!$P$61,"")))</f>
        <v/>
      </c>
    </row>
    <row r="12" spans="1:42" x14ac:dyDescent="0.2">
      <c r="A12" s="56">
        <v>6</v>
      </c>
      <c r="B12" s="159" t="s">
        <v>219</v>
      </c>
      <c r="C12" s="54">
        <f>COUNTIF('1. Wettkampf'!$B$5:$B$61,$B12)</f>
        <v>0</v>
      </c>
      <c r="D12" s="1">
        <f>COUNTIF('2. Wettkampf'!$B$5:$B$61,$B12)</f>
        <v>0</v>
      </c>
      <c r="E12" s="1">
        <f>COUNTIF('3. Wettkampf'!$B$5:$B$61,$B12)</f>
        <v>0</v>
      </c>
      <c r="F12" s="1">
        <f>COUNTIF('4. Wettkampf'!$B$5:$B$61,$B12)</f>
        <v>0</v>
      </c>
      <c r="G12" s="3">
        <f t="shared" si="2"/>
        <v>0</v>
      </c>
      <c r="I12" s="58">
        <f t="shared" si="0"/>
        <v>0</v>
      </c>
      <c r="J12" s="58">
        <f t="shared" si="3"/>
        <v>0</v>
      </c>
      <c r="K12" s="104">
        <f t="shared" si="1"/>
        <v>0</v>
      </c>
      <c r="L12" s="104">
        <f t="shared" si="4"/>
        <v>0</v>
      </c>
      <c r="M12" s="104">
        <f t="shared" si="5"/>
        <v>0</v>
      </c>
      <c r="N12" s="104">
        <f t="shared" si="6"/>
        <v>0</v>
      </c>
      <c r="O12" s="49" t="str">
        <f>IF('1. Wettkampf'!$A$5=$A12,'1. Wettkampf'!$P$5,IF('1. Wettkampf'!$A$6=$A12,'1. Wettkampf'!$P$6,IF('1. Wettkampf'!$A$7=$A12,'1. Wettkampf'!$P$7,"")))</f>
        <v/>
      </c>
      <c r="P12" s="48" t="str">
        <f>IF('1. Wettkampf'!$A$14=$A12,'1. Wettkampf'!$P$14,IF('1. Wettkampf'!$A$15=$A12,'1. Wettkampf'!$P$15,IF('1. Wettkampf'!$A$16=$A12,'1. Wettkampf'!$P$16,"")))</f>
        <v/>
      </c>
      <c r="Q12" s="48" t="str">
        <f>IF('1. Wettkampf'!$A$23=$A12,'1. Wettkampf'!$P$23,IF('1. Wettkampf'!$A$24=$A12,'1. Wettkampf'!$P$15,IF('1. Wettkampf'!$A$25=$A12,'1. Wettkampf'!$P$25,"")))</f>
        <v/>
      </c>
      <c r="R12" s="48" t="str">
        <f>IF('1. Wettkampf'!$A$32=$A12,'1. Wettkampf'!$P$32,IF('1. Wettkampf'!$A$33=$A12,'1. Wettkampf'!$P$33,IF('1. Wettkampf'!$A$34=$A12,'1. Wettkampf'!$P$34,"")))</f>
        <v/>
      </c>
      <c r="S12" s="48" t="str">
        <f>IF('1. Wettkampf'!$A$41=$A12,'1. Wettkampf'!$P$41,IF('1. Wettkampf'!$A$42=$A12,'1. Wettkampf'!$P$42,IF('1. Wettkampf'!$A$43=$A12,'1. Wettkampf'!$P$43,"")))</f>
        <v/>
      </c>
      <c r="T12" s="48" t="str">
        <f>IF('1. Wettkampf'!$A$50=$A12,'1. Wettkampf'!$P$50,IF('1. Wettkampf'!$A$51=$A12,'1. Wettkampf'!$P$51,IF('1. Wettkampf'!$A$52=$A12,'1. Wettkampf'!$P$52,"")))</f>
        <v/>
      </c>
      <c r="U12" s="50" t="str">
        <f>IF('1. Wettkampf'!$A$59=$A12,'1. Wettkampf'!$P$59,IF('1. Wettkampf'!$A$60=$A12,'1. Wettkampf'!$P$60,IF('1. Wettkampf'!$A$61=$A12,'1. Wettkampf'!$P$61,"")))</f>
        <v/>
      </c>
      <c r="V12" s="100" t="str">
        <f>IF('2. Wettkampf'!$A$5=$A12,'2. Wettkampf'!$P$5,IF('2. Wettkampf'!$A$6=$A12,'2. Wettkampf'!$P$6,IF('2. Wettkampf'!$A$7=$A12,'2. Wettkampf'!$P$7,"")))</f>
        <v/>
      </c>
      <c r="W12" s="48" t="str">
        <f>IF('2. Wettkampf'!$A$14=$A12,'2. Wettkampf'!$P$14,IF('2. Wettkampf'!$A$15=$A12,'2. Wettkampf'!$P$15,IF('2. Wettkampf'!$A$16=$A12,'2. Wettkampf'!$P$16,"")))</f>
        <v/>
      </c>
      <c r="X12" s="48" t="str">
        <f>IF('2. Wettkampf'!$A$23=$A12,'2. Wettkampf'!$P$23,IF('2. Wettkampf'!$A$24=$A12,'2. Wettkampf'!$P$15,IF('2. Wettkampf'!$A$25=$A12,'2. Wettkampf'!$P$25,"")))</f>
        <v/>
      </c>
      <c r="Y12" s="48" t="str">
        <f>IF('2. Wettkampf'!$A$32=$A12,'2. Wettkampf'!$P$32,IF('2. Wettkampf'!$A$33=$A12,'2. Wettkampf'!$P$33,IF('2. Wettkampf'!$A$34=$A12,'2. Wettkampf'!$P$34,"")))</f>
        <v/>
      </c>
      <c r="Z12" s="48" t="str">
        <f>IF('2. Wettkampf'!$A$41=$A12,'2. Wettkampf'!$P$41,IF('2. Wettkampf'!$A$42=$A12,'2. Wettkampf'!$P$42,IF('2. Wettkampf'!$A$43=$A12,'2. Wettkampf'!$P$43,"")))</f>
        <v/>
      </c>
      <c r="AA12" s="48" t="str">
        <f>IF('2. Wettkampf'!$A$50=$A12,'2. Wettkampf'!$P$50,IF('2. Wettkampf'!$A$51=$A12,'2. Wettkampf'!$P$51,IF('2. Wettkampf'!$A$52=$A12,'2. Wettkampf'!$P$52,"")))</f>
        <v/>
      </c>
      <c r="AB12" s="50" t="str">
        <f>IF('2. Wettkampf'!$A$59=$A12,'2. Wettkampf'!$P$59,IF('2. Wettkampf'!$A$60=$A12,'2. Wettkampf'!$P$60,IF('2. Wettkampf'!$A$61=$A12,'2. Wettkampf'!$P$61,"")))</f>
        <v/>
      </c>
      <c r="AC12" s="100" t="str">
        <f>IF('3. Wettkampf'!$A$5=$A12,'3. Wettkampf'!$P$5,IF('3. Wettkampf'!$A$6=$A12,'3. Wettkampf'!$P$6,IF('3. Wettkampf'!$A$7=$A12,'3. Wettkampf'!$P$7,"")))</f>
        <v/>
      </c>
      <c r="AD12" s="48" t="str">
        <f>IF('3. Wettkampf'!$A$14=$A12,'3. Wettkampf'!$P$14,IF('3. Wettkampf'!$A$15=$A12,'3. Wettkampf'!$P$15,IF('3. Wettkampf'!$A$16=$A12,'3. Wettkampf'!$P$16,"")))</f>
        <v/>
      </c>
      <c r="AE12" s="48" t="str">
        <f>IF('3. Wettkampf'!$A$23=$A12,'3. Wettkampf'!$P$23,IF('3. Wettkampf'!$A$24=$A12,'3. Wettkampf'!$P$15,IF('3. Wettkampf'!$A$25=$A12,'3. Wettkampf'!$P$25,"")))</f>
        <v/>
      </c>
      <c r="AF12" s="48" t="str">
        <f>IF('3. Wettkampf'!$A$32=$A12,'3. Wettkampf'!$P$32,IF('3. Wettkampf'!$A$33=$A12,'3. Wettkampf'!$P$33,IF('3. Wettkampf'!$A$34=$A12,'3. Wettkampf'!$P$34,"")))</f>
        <v/>
      </c>
      <c r="AG12" s="48" t="str">
        <f>IF('3. Wettkampf'!$A$41=$A12,'3. Wettkampf'!$P$41,IF('3. Wettkampf'!$A$42=$A12,'3. Wettkampf'!$P$42,IF('3. Wettkampf'!$A$43=$A12,'3. Wettkampf'!$P$43,"")))</f>
        <v/>
      </c>
      <c r="AH12" s="48" t="str">
        <f>IF('3. Wettkampf'!$A$50=$A12,'3. Wettkampf'!$P$50,IF('3. Wettkampf'!$A$51=$A12,'3. Wettkampf'!$P$51,IF('3. Wettkampf'!$A$52=$A12,'3. Wettkampf'!$P$52,"")))</f>
        <v/>
      </c>
      <c r="AI12" s="50" t="str">
        <f>IF('3. Wettkampf'!$A$59=$A12,'3. Wettkampf'!$P$59,IF('3. Wettkampf'!$A$60=$A12,'3. Wettkampf'!$P$60,IF('3. Wettkampf'!$A$61=$A12,'3. Wettkampf'!$P$61,"")))</f>
        <v/>
      </c>
      <c r="AJ12" s="100" t="str">
        <f>IF('4. Wettkampf'!$A$5=$A12,'4. Wettkampf'!$P$5,IF('4. Wettkampf'!$A$6=$A12,'4. Wettkampf'!$P$6,IF('4. Wettkampf'!$A$7=$A12,'4. Wettkampf'!$P$7,"")))</f>
        <v/>
      </c>
      <c r="AK12" s="48" t="str">
        <f>IF('4. Wettkampf'!$A$14=$A12,'4. Wettkampf'!$P$14,IF('4. Wettkampf'!$A$15=$A12,'4. Wettkampf'!$P$15,IF('4. Wettkampf'!$A$16=$A12,'4. Wettkampf'!$P$16,"")))</f>
        <v/>
      </c>
      <c r="AL12" s="48" t="str">
        <f>IF('4. Wettkampf'!$A$23=$A12,'4. Wettkampf'!$P$23,IF('4. Wettkampf'!$A$24=$A12,'4. Wettkampf'!$P$15,IF('4. Wettkampf'!$A$25=$A12,'4. Wettkampf'!$P$25,"")))</f>
        <v/>
      </c>
      <c r="AM12" s="48" t="str">
        <f>IF('4. Wettkampf'!$A$32=$A12,'4. Wettkampf'!$P$32,IF('4. Wettkampf'!$A$33=$A12,'4. Wettkampf'!$P$33,IF('4. Wettkampf'!$A$34=$A12,'4. Wettkampf'!$P$34,"")))</f>
        <v/>
      </c>
      <c r="AN12" s="48" t="str">
        <f>IF('4. Wettkampf'!$A$41=$A12,'4. Wettkampf'!$P$41,IF('4. Wettkampf'!$A$42=$A12,'4. Wettkampf'!$P$42,IF('4. Wettkampf'!$A$43=$A12,'4. Wettkampf'!$P$43,"")))</f>
        <v/>
      </c>
      <c r="AO12" s="48" t="str">
        <f>IF('4. Wettkampf'!$A$50=$A12,'4. Wettkampf'!$P$50,IF('4. Wettkampf'!$A$51=$A12,'4. Wettkampf'!$P$51,IF('4. Wettkampf'!$A$52=$A12,'4. Wettkampf'!$P$52,"")))</f>
        <v/>
      </c>
      <c r="AP12" s="50" t="str">
        <f>IF('4. Wettkampf'!$A$59=$A12,'4. Wettkampf'!$P$59,IF('4. Wettkampf'!$A$60=$A12,'4. Wettkampf'!$P$60,IF('4. Wettkampf'!$A$61=$A12,'4. Wettkampf'!$P$61,"")))</f>
        <v/>
      </c>
    </row>
    <row r="13" spans="1:42" x14ac:dyDescent="0.2">
      <c r="A13" s="56">
        <v>7</v>
      </c>
      <c r="B13" s="159" t="s">
        <v>215</v>
      </c>
      <c r="C13" s="54">
        <f>COUNTIF('1. Wettkampf'!$B$5:$B$61,$B13)</f>
        <v>0</v>
      </c>
      <c r="D13" s="1">
        <f>COUNTIF('2. Wettkampf'!$B$5:$B$61,$B13)</f>
        <v>3</v>
      </c>
      <c r="E13" s="1">
        <f>COUNTIF('3. Wettkampf'!$B$5:$B$61,$B13)</f>
        <v>0</v>
      </c>
      <c r="F13" s="1">
        <f>COUNTIF('4. Wettkampf'!$B$5:$B$61,$B13)</f>
        <v>4</v>
      </c>
      <c r="G13" s="3">
        <f t="shared" si="2"/>
        <v>7</v>
      </c>
      <c r="I13" s="58">
        <f t="shared" si="0"/>
        <v>15.285714285714286</v>
      </c>
      <c r="J13" s="58">
        <f t="shared" si="3"/>
        <v>7.6428571428571432</v>
      </c>
      <c r="K13" s="104">
        <f t="shared" si="1"/>
        <v>0</v>
      </c>
      <c r="L13" s="104">
        <f t="shared" si="4"/>
        <v>15.25</v>
      </c>
      <c r="M13" s="104">
        <f t="shared" si="5"/>
        <v>0</v>
      </c>
      <c r="N13" s="104">
        <f t="shared" si="6"/>
        <v>15.3125</v>
      </c>
      <c r="O13" s="49" t="str">
        <f>IF('1. Wettkampf'!$A$5=$A13,'1. Wettkampf'!$P$5,IF('1. Wettkampf'!$A$6=$A13,'1. Wettkampf'!$P$6,IF('1. Wettkampf'!$A$7=$A13,'1. Wettkampf'!$P$7,"")))</f>
        <v/>
      </c>
      <c r="P13" s="48" t="str">
        <f>IF('1. Wettkampf'!$A$14=$A13,'1. Wettkampf'!$P$14,IF('1. Wettkampf'!$A$15=$A13,'1. Wettkampf'!$P$15,IF('1. Wettkampf'!$A$16=$A13,'1. Wettkampf'!$P$16,"")))</f>
        <v/>
      </c>
      <c r="Q13" s="48" t="str">
        <f>IF('1. Wettkampf'!$A$23=$A13,'1. Wettkampf'!$P$23,IF('1. Wettkampf'!$A$24=$A13,'1. Wettkampf'!$P$15,IF('1. Wettkampf'!$A$25=$A13,'1. Wettkampf'!$P$25,"")))</f>
        <v/>
      </c>
      <c r="R13" s="48" t="str">
        <f>IF('1. Wettkampf'!$A$32=$A13,'1. Wettkampf'!$P$32,IF('1. Wettkampf'!$A$33=$A13,'1. Wettkampf'!$P$33,IF('1. Wettkampf'!$A$34=$A13,'1. Wettkampf'!$P$34,"")))</f>
        <v/>
      </c>
      <c r="S13" s="48" t="str">
        <f>IF('1. Wettkampf'!$A$41=$A13,'1. Wettkampf'!$P$41,IF('1. Wettkampf'!$A$42=$A13,'1. Wettkampf'!$P$42,IF('1. Wettkampf'!$A$43=$A13,'1. Wettkampf'!$P$43,"")))</f>
        <v/>
      </c>
      <c r="T13" s="48" t="str">
        <f>IF('1. Wettkampf'!$A$50=$A13,'1. Wettkampf'!$P$50,IF('1. Wettkampf'!$A$51=$A13,'1. Wettkampf'!$P$51,IF('1. Wettkampf'!$A$52=$A13,'1. Wettkampf'!$P$52,"")))</f>
        <v/>
      </c>
      <c r="U13" s="50" t="str">
        <f>IF('1. Wettkampf'!$A$59=$A13,'1. Wettkampf'!$P$59,IF('1. Wettkampf'!$A$60=$A13,'1. Wettkampf'!$P$60,IF('1. Wettkampf'!$A$61=$A13,'1. Wettkampf'!$P$61,"")))</f>
        <v/>
      </c>
      <c r="V13" s="100" t="str">
        <f>IF('2. Wettkampf'!$A$5=$A13,'2. Wettkampf'!$P$5,IF('2. Wettkampf'!$A$6=$A13,'2. Wettkampf'!$P$6,IF('2. Wettkampf'!$A$7=$A13,'2. Wettkampf'!$P$7,"")))</f>
        <v/>
      </c>
      <c r="W13" s="48" t="str">
        <f>IF('2. Wettkampf'!$A$14=$A13,'2. Wettkampf'!$P$14,IF('2. Wettkampf'!$A$15=$A13,'2. Wettkampf'!$P$15,IF('2. Wettkampf'!$A$16=$A13,'2. Wettkampf'!$P$16,"")))</f>
        <v/>
      </c>
      <c r="X13" s="48">
        <f>IF('2. Wettkampf'!$A$23=$A13,'2. Wettkampf'!$P$23,IF('2. Wettkampf'!$A$24=$A13,'2. Wettkampf'!$P$15,IF('2. Wettkampf'!$A$25=$A13,'2. Wettkampf'!$P$25,"")))</f>
        <v>14.75</v>
      </c>
      <c r="Y13" s="48">
        <f>IF('2. Wettkampf'!$A$32=$A13,'2. Wettkampf'!$P$32,IF('2. Wettkampf'!$A$33=$A13,'2. Wettkampf'!$P$33,IF('2. Wettkampf'!$A$34=$A13,'2. Wettkampf'!$P$34,"")))</f>
        <v>15</v>
      </c>
      <c r="Z13" s="48">
        <f>IF('2. Wettkampf'!$A$41=$A13,'2. Wettkampf'!$P$41,IF('2. Wettkampf'!$A$42=$A13,'2. Wettkampf'!$P$42,IF('2. Wettkampf'!$A$43=$A13,'2. Wettkampf'!$P$43,"")))</f>
        <v>16</v>
      </c>
      <c r="AA13" s="48" t="str">
        <f>IF('2. Wettkampf'!$A$50=$A13,'2. Wettkampf'!$P$50,IF('2. Wettkampf'!$A$51=$A13,'2. Wettkampf'!$P$51,IF('2. Wettkampf'!$A$52=$A13,'2. Wettkampf'!$P$52,"")))</f>
        <v/>
      </c>
      <c r="AB13" s="50" t="str">
        <f>IF('2. Wettkampf'!$A$59=$A13,'2. Wettkampf'!$P$59,IF('2. Wettkampf'!$A$60=$A13,'2. Wettkampf'!$P$60,IF('2. Wettkampf'!$A$61=$A13,'2. Wettkampf'!$P$61,"")))</f>
        <v/>
      </c>
      <c r="AC13" s="100" t="str">
        <f>IF('3. Wettkampf'!$A$5=$A13,'3. Wettkampf'!$P$5,IF('3. Wettkampf'!$A$6=$A13,'3. Wettkampf'!$P$6,IF('3. Wettkampf'!$A$7=$A13,'3. Wettkampf'!$P$7,"")))</f>
        <v/>
      </c>
      <c r="AD13" s="48" t="str">
        <f>IF('3. Wettkampf'!$A$14=$A13,'3. Wettkampf'!$P$14,IF('3. Wettkampf'!$A$15=$A13,'3. Wettkampf'!$P$15,IF('3. Wettkampf'!$A$16=$A13,'3. Wettkampf'!$P$16,"")))</f>
        <v/>
      </c>
      <c r="AE13" s="48" t="str">
        <f>IF('3. Wettkampf'!$A$23=$A13,'3. Wettkampf'!$P$23,IF('3. Wettkampf'!$A$24=$A13,'3. Wettkampf'!$P$15,IF('3. Wettkampf'!$A$25=$A13,'3. Wettkampf'!$P$25,"")))</f>
        <v/>
      </c>
      <c r="AF13" s="48" t="str">
        <f>IF('3. Wettkampf'!$A$32=$A13,'3. Wettkampf'!$P$32,IF('3. Wettkampf'!$A$33=$A13,'3. Wettkampf'!$P$33,IF('3. Wettkampf'!$A$34=$A13,'3. Wettkampf'!$P$34,"")))</f>
        <v/>
      </c>
      <c r="AG13" s="48" t="str">
        <f>IF('3. Wettkampf'!$A$41=$A13,'3. Wettkampf'!$P$41,IF('3. Wettkampf'!$A$42=$A13,'3. Wettkampf'!$P$42,IF('3. Wettkampf'!$A$43=$A13,'3. Wettkampf'!$P$43,"")))</f>
        <v/>
      </c>
      <c r="AH13" s="48" t="str">
        <f>IF('3. Wettkampf'!$A$50=$A13,'3. Wettkampf'!$P$50,IF('3. Wettkampf'!$A$51=$A13,'3. Wettkampf'!$P$51,IF('3. Wettkampf'!$A$52=$A13,'3. Wettkampf'!$P$52,"")))</f>
        <v/>
      </c>
      <c r="AI13" s="50" t="str">
        <f>IF('3. Wettkampf'!$A$59=$A13,'3. Wettkampf'!$P$59,IF('3. Wettkampf'!$A$60=$A13,'3. Wettkampf'!$P$60,IF('3. Wettkampf'!$A$61=$A13,'3. Wettkampf'!$P$61,"")))</f>
        <v/>
      </c>
      <c r="AJ13" s="100" t="str">
        <f>IF('4. Wettkampf'!$A$5=$A13,'4. Wettkampf'!$P$5,IF('4. Wettkampf'!$A$6=$A13,'4. Wettkampf'!$P$6,IF('4. Wettkampf'!$A$7=$A13,'4. Wettkampf'!$P$7,"")))</f>
        <v/>
      </c>
      <c r="AK13" s="48" t="str">
        <f>IF('4. Wettkampf'!$A$14=$A13,'4. Wettkampf'!$P$14,IF('4. Wettkampf'!$A$15=$A13,'4. Wettkampf'!$P$15,IF('4. Wettkampf'!$A$16=$A13,'4. Wettkampf'!$P$16,"")))</f>
        <v/>
      </c>
      <c r="AL13" s="48" t="str">
        <f>IF('4. Wettkampf'!$A$23=$A13,'4. Wettkampf'!$P$23,IF('4. Wettkampf'!$A$24=$A13,'4. Wettkampf'!$P$15,IF('4. Wettkampf'!$A$25=$A13,'4. Wettkampf'!$P$25,"")))</f>
        <v/>
      </c>
      <c r="AM13" s="48">
        <f>IF('4. Wettkampf'!$A$32=$A13,'4. Wettkampf'!$P$32,IF('4. Wettkampf'!$A$33=$A13,'4. Wettkampf'!$P$33,IF('4. Wettkampf'!$A$34=$A13,'4. Wettkampf'!$P$34,"")))</f>
        <v>15</v>
      </c>
      <c r="AN13" s="48">
        <f>IF('4. Wettkampf'!$A$41=$A13,'4. Wettkampf'!$P$41,IF('4. Wettkampf'!$A$42=$A13,'4. Wettkampf'!$P$42,IF('4. Wettkampf'!$A$43=$A13,'4. Wettkampf'!$P$43,"")))</f>
        <v>16.25</v>
      </c>
      <c r="AO13" s="48">
        <f>IF('4. Wettkampf'!$A$50=$A13,'4. Wettkampf'!$P$50,IF('4. Wettkampf'!$A$51=$A13,'4. Wettkampf'!$P$51,IF('4. Wettkampf'!$A$52=$A13,'4. Wettkampf'!$P$52,"")))</f>
        <v>13</v>
      </c>
      <c r="AP13" s="50">
        <f>IF('4. Wettkampf'!$A$59=$A13,'4. Wettkampf'!$P$59,IF('4. Wettkampf'!$A$60=$A13,'4. Wettkampf'!$P$60,IF('4. Wettkampf'!$A$61=$A13,'4. Wettkampf'!$P$61,"")))</f>
        <v>17</v>
      </c>
    </row>
    <row r="14" spans="1:42" ht="13.5" thickBot="1" x14ac:dyDescent="0.25">
      <c r="A14" s="57">
        <v>8</v>
      </c>
      <c r="B14" s="160"/>
      <c r="C14" s="55">
        <f>COUNTIF('1. Wettkampf'!$B$5:$B$61,$B14)</f>
        <v>0</v>
      </c>
      <c r="D14" s="34">
        <f>COUNTIF('2. Wettkampf'!$B$5:$B$61,$B14)</f>
        <v>0</v>
      </c>
      <c r="E14" s="34">
        <f>COUNTIF('3. Wettkampf'!$B$5:$B$61,$B14)</f>
        <v>0</v>
      </c>
      <c r="F14" s="34">
        <f>COUNTIF('4. Wettkampf'!$B$5:$B$61,$B14)</f>
        <v>0</v>
      </c>
      <c r="G14" s="4">
        <f t="shared" si="2"/>
        <v>0</v>
      </c>
      <c r="I14" s="59">
        <f t="shared" si="0"/>
        <v>0</v>
      </c>
      <c r="J14" s="59">
        <f t="shared" si="3"/>
        <v>0</v>
      </c>
      <c r="K14" s="105">
        <f t="shared" si="1"/>
        <v>0</v>
      </c>
      <c r="L14" s="105">
        <f t="shared" si="4"/>
        <v>0</v>
      </c>
      <c r="M14" s="105">
        <f t="shared" si="5"/>
        <v>0</v>
      </c>
      <c r="N14" s="105">
        <f t="shared" si="6"/>
        <v>0</v>
      </c>
      <c r="O14" s="51" t="str">
        <f>IF('1. Wettkampf'!$A$5=$A14,'1. Wettkampf'!$P$5,IF('1. Wettkampf'!$A$6=$A14,'1. Wettkampf'!$P$6,IF('1. Wettkampf'!$A$7=$A14,'1. Wettkampf'!$P$7,"")))</f>
        <v/>
      </c>
      <c r="P14" s="52" t="str">
        <f>IF('1. Wettkampf'!$A$14=$A14,'1. Wettkampf'!$P$14,IF('1. Wettkampf'!$A$15=$A14,'1. Wettkampf'!$P$15,IF('1. Wettkampf'!$A$16=$A14,'1. Wettkampf'!$P$16,"")))</f>
        <v/>
      </c>
      <c r="Q14" s="52" t="str">
        <f>IF('1. Wettkampf'!$A$23=$A14,'1. Wettkampf'!$P$23,IF('1. Wettkampf'!$A$24=$A14,'1. Wettkampf'!$P$15,IF('1. Wettkampf'!$A$25=$A14,'1. Wettkampf'!$P$25,"")))</f>
        <v/>
      </c>
      <c r="R14" s="52" t="str">
        <f>IF('1. Wettkampf'!$A$32=$A14,'1. Wettkampf'!$P$32,IF('1. Wettkampf'!$A$33=$A14,'1. Wettkampf'!$P$33,IF('1. Wettkampf'!$A$34=$A14,'1. Wettkampf'!$P$34,"")))</f>
        <v/>
      </c>
      <c r="S14" s="52" t="str">
        <f>IF('1. Wettkampf'!$A$41=$A14,'1. Wettkampf'!$P$41,IF('1. Wettkampf'!$A$42=$A14,'1. Wettkampf'!$P$42,IF('1. Wettkampf'!$A$43=$A14,'1. Wettkampf'!$P$43,"")))</f>
        <v/>
      </c>
      <c r="T14" s="52" t="str">
        <f>IF('1. Wettkampf'!$A$50=$A14,'1. Wettkampf'!$P$50,IF('1. Wettkampf'!$A$51=$A14,'1. Wettkampf'!$P$51,IF('1. Wettkampf'!$A$52=$A14,'1. Wettkampf'!$P$52,"")))</f>
        <v/>
      </c>
      <c r="U14" s="53" t="str">
        <f>IF('1. Wettkampf'!$A$59=$A14,'1. Wettkampf'!$P$59,IF('1. Wettkampf'!$A$60=$A14,'1. Wettkampf'!$P$60,IF('1. Wettkampf'!$A$61=$A14,'1. Wettkampf'!$P$61,"")))</f>
        <v/>
      </c>
      <c r="V14" s="101" t="str">
        <f>IF('2. Wettkampf'!$A$5=$A14,'2. Wettkampf'!$P$5,IF('2. Wettkampf'!$A$6=$A14,'2. Wettkampf'!$P$6,IF('2. Wettkampf'!$A$7=$A14,'2. Wettkampf'!$P$7,"")))</f>
        <v/>
      </c>
      <c r="W14" s="52" t="str">
        <f>IF('2. Wettkampf'!$A$14=$A14,'2. Wettkampf'!$P$14,IF('2. Wettkampf'!$A$15=$A14,'2. Wettkampf'!$P$15,IF('2. Wettkampf'!$A$16=$A14,'2. Wettkampf'!$P$16,"")))</f>
        <v/>
      </c>
      <c r="X14" s="52" t="str">
        <f>IF('2. Wettkampf'!$A$23=$A14,'2. Wettkampf'!$P$23,IF('2. Wettkampf'!$A$24=$A14,'2. Wettkampf'!$P$15,IF('2. Wettkampf'!$A$25=$A14,'2. Wettkampf'!$P$25,"")))</f>
        <v/>
      </c>
      <c r="Y14" s="52" t="str">
        <f>IF('2. Wettkampf'!$A$32=$A14,'2. Wettkampf'!$P$32,IF('2. Wettkampf'!$A$33=$A14,'2. Wettkampf'!$P$33,IF('2. Wettkampf'!$A$34=$A14,'2. Wettkampf'!$P$34,"")))</f>
        <v/>
      </c>
      <c r="Z14" s="52" t="str">
        <f>IF('2. Wettkampf'!$A$41=$A14,'2. Wettkampf'!$P$41,IF('2. Wettkampf'!$A$42=$A14,'2. Wettkampf'!$P$42,IF('2. Wettkampf'!$A$43=$A14,'2. Wettkampf'!$P$43,"")))</f>
        <v/>
      </c>
      <c r="AA14" s="52" t="str">
        <f>IF('2. Wettkampf'!$A$50=$A14,'2. Wettkampf'!$P$50,IF('2. Wettkampf'!$A$51=$A14,'2. Wettkampf'!$P$51,IF('2. Wettkampf'!$A$52=$A14,'2. Wettkampf'!$P$52,"")))</f>
        <v/>
      </c>
      <c r="AB14" s="53" t="str">
        <f>IF('2. Wettkampf'!$A$59=$A14,'2. Wettkampf'!$P$59,IF('2. Wettkampf'!$A$60=$A14,'2. Wettkampf'!$P$60,IF('2. Wettkampf'!$A$61=$A14,'2. Wettkampf'!$P$61,"")))</f>
        <v/>
      </c>
      <c r="AC14" s="101" t="str">
        <f>IF('3. Wettkampf'!$A$5=$A14,'3. Wettkampf'!$P$5,IF('3. Wettkampf'!$A$6=$A14,'3. Wettkampf'!$P$6,IF('3. Wettkampf'!$A$7=$A14,'3. Wettkampf'!$P$7,"")))</f>
        <v/>
      </c>
      <c r="AD14" s="52" t="str">
        <f>IF('3. Wettkampf'!$A$14=$A14,'3. Wettkampf'!$P$14,IF('3. Wettkampf'!$A$15=$A14,'3. Wettkampf'!$P$15,IF('3. Wettkampf'!$A$16=$A14,'3. Wettkampf'!$P$16,"")))</f>
        <v/>
      </c>
      <c r="AE14" s="52" t="str">
        <f>IF('3. Wettkampf'!$A$23=$A14,'3. Wettkampf'!$P$23,IF('3. Wettkampf'!$A$24=$A14,'3. Wettkampf'!$P$15,IF('3. Wettkampf'!$A$25=$A14,'3. Wettkampf'!$P$25,"")))</f>
        <v/>
      </c>
      <c r="AF14" s="52" t="str">
        <f>IF('3. Wettkampf'!$A$32=$A14,'3. Wettkampf'!$P$32,IF('3. Wettkampf'!$A$33=$A14,'3. Wettkampf'!$P$33,IF('3. Wettkampf'!$A$34=$A14,'3. Wettkampf'!$P$34,"")))</f>
        <v/>
      </c>
      <c r="AG14" s="52" t="str">
        <f>IF('3. Wettkampf'!$A$41=$A14,'3. Wettkampf'!$P$41,IF('3. Wettkampf'!$A$42=$A14,'3. Wettkampf'!$P$42,IF('3. Wettkampf'!$A$43=$A14,'3. Wettkampf'!$P$43,"")))</f>
        <v/>
      </c>
      <c r="AH14" s="52" t="str">
        <f>IF('3. Wettkampf'!$A$50=$A14,'3. Wettkampf'!$P$50,IF('3. Wettkampf'!$A$51=$A14,'3. Wettkampf'!$P$51,IF('3. Wettkampf'!$A$52=$A14,'3. Wettkampf'!$P$52,"")))</f>
        <v/>
      </c>
      <c r="AI14" s="53" t="str">
        <f>IF('3. Wettkampf'!$A$59=$A14,'3. Wettkampf'!$P$59,IF('3. Wettkampf'!$A$60=$A14,'3. Wettkampf'!$P$60,IF('3. Wettkampf'!$A$61=$A14,'3. Wettkampf'!$P$61,"")))</f>
        <v/>
      </c>
      <c r="AJ14" s="101" t="str">
        <f>IF('4. Wettkampf'!$A$5=$A14,'4. Wettkampf'!$P$5,IF('4. Wettkampf'!$A$6=$A14,'4. Wettkampf'!$P$6,IF('4. Wettkampf'!$A$7=$A14,'4. Wettkampf'!$P$7,"")))</f>
        <v/>
      </c>
      <c r="AK14" s="52" t="str">
        <f>IF('4. Wettkampf'!$A$14=$A14,'4. Wettkampf'!$P$14,IF('4. Wettkampf'!$A$15=$A14,'4. Wettkampf'!$P$15,IF('4. Wettkampf'!$A$16=$A14,'4. Wettkampf'!$P$16,"")))</f>
        <v/>
      </c>
      <c r="AL14" s="52" t="str">
        <f>IF('4. Wettkampf'!$A$23=$A14,'4. Wettkampf'!$P$23,IF('4. Wettkampf'!$A$24=$A14,'4. Wettkampf'!$P$15,IF('4. Wettkampf'!$A$25=$A14,'4. Wettkampf'!$P$25,"")))</f>
        <v/>
      </c>
      <c r="AM14" s="52" t="str">
        <f>IF('4. Wettkampf'!$A$32=$A14,'4. Wettkampf'!$P$32,IF('4. Wettkampf'!$A$33=$A14,'4. Wettkampf'!$P$33,IF('4. Wettkampf'!$A$34=$A14,'4. Wettkampf'!$P$34,"")))</f>
        <v/>
      </c>
      <c r="AN14" s="52" t="str">
        <f>IF('4. Wettkampf'!$A$41=$A14,'4. Wettkampf'!$P$41,IF('4. Wettkampf'!$A$42=$A14,'4. Wettkampf'!$P$42,IF('4. Wettkampf'!$A$43=$A14,'4. Wettkampf'!$P$43,"")))</f>
        <v/>
      </c>
      <c r="AO14" s="52" t="str">
        <f>IF('4. Wettkampf'!$A$50=$A14,'4. Wettkampf'!$P$50,IF('4. Wettkampf'!$A$51=$A14,'4. Wettkampf'!$P$51,IF('4. Wettkampf'!$A$52=$A14,'4. Wettkampf'!$P$52,"")))</f>
        <v/>
      </c>
      <c r="AP14" s="53" t="str">
        <f>IF('4. Wettkampf'!$A$59=$A14,'4. Wettkampf'!$P$59,IF('4. Wettkampf'!$A$60=$A14,'4. Wettkampf'!$P$60,IF('4. Wettkampf'!$A$61=$A14,'4. Wettkampf'!$P$61,"")))</f>
        <v/>
      </c>
    </row>
    <row r="15" spans="1:42" hidden="1" x14ac:dyDescent="0.2">
      <c r="E15" s="161">
        <f>COUNTIF('3. Wettkampf'!$B$5:$B$61,$B15)</f>
        <v>0</v>
      </c>
      <c r="G15" s="23">
        <f>MAX(G7:G14)</f>
        <v>27</v>
      </c>
      <c r="I15" s="162">
        <f>SUM(O15:AP15)/G15</f>
        <v>0.72592592592592597</v>
      </c>
      <c r="J15" s="83">
        <f>MAX(J7:J14)</f>
        <v>9.2133333333333329</v>
      </c>
      <c r="K15" s="83"/>
      <c r="L15" s="83"/>
      <c r="M15" s="106">
        <f t="shared" si="5"/>
        <v>0</v>
      </c>
      <c r="N15" s="106">
        <f t="shared" si="6"/>
        <v>0</v>
      </c>
      <c r="O15">
        <f>MAX(O7:AP14)</f>
        <v>19.600000000000001</v>
      </c>
      <c r="P15" s="83"/>
      <c r="Q15" s="156" t="str">
        <f>IF('1. Wettkampf'!$A$23=A15,'1. Wettkampf'!$P$23,IF('1. Wettkampf'!$A$24=A15,'1. Wettkampf'!$P$15,IF('1. Wettkampf'!$A$25=A15,'1. Wettkampf'!$P$25,"")))</f>
        <v/>
      </c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157" t="str">
        <f>IF('3. Wettkampf'!$A$5=$A15,'3. Wettkampf'!$P$5,IF('3. Wettkampf'!$A$6=$A15,'3. Wettkampf'!$P$6,IF('3. Wettkampf'!$A$7=$A15,'3. Wettkampf'!$P$7,"")))</f>
        <v/>
      </c>
      <c r="AD15" s="156" t="str">
        <f>IF('3. Wettkampf'!$A$14=$A15,'3. Wettkampf'!$P$14,IF('3. Wettkampf'!$A$15=$A15,'3. Wettkampf'!$P$15,IF('3. Wettkampf'!$A$16=$A15,'3. Wettkampf'!$P$16,"")))</f>
        <v/>
      </c>
      <c r="AE15" s="156" t="str">
        <f>IF('3. Wettkampf'!$A$23=$A15,'3. Wettkampf'!$P$23,IF('3. Wettkampf'!$A$24=$A15,'3. Wettkampf'!$P$15,IF('3. Wettkampf'!$A$25=$A15,'3. Wettkampf'!$P$25,"")))</f>
        <v/>
      </c>
      <c r="AF15" s="156" t="str">
        <f>IF('3. Wettkampf'!$A$32=$A15,'3. Wettkampf'!$P$32,IF('3. Wettkampf'!$A$33=$A15,'3. Wettkampf'!$P$33,IF('3. Wettkampf'!$A$34=$A15,'3. Wettkampf'!$P$34,"")))</f>
        <v/>
      </c>
      <c r="AG15" s="156" t="str">
        <f>IF('3. Wettkampf'!$A$41=$A15,'3. Wettkampf'!$P$41,IF('3. Wettkampf'!$A$42=$A15,'3. Wettkampf'!$P$42,IF('3. Wettkampf'!$A$43=$A15,'3. Wettkampf'!$P$43,"")))</f>
        <v/>
      </c>
      <c r="AH15" s="156" t="str">
        <f>IF('3. Wettkampf'!$A$50=$A15,'3. Wettkampf'!$P$50,IF('3. Wettkampf'!$A$51=$A15,'3. Wettkampf'!$P$51,IF('3. Wettkampf'!$A$52=$A15,'3. Wettkampf'!$P$52,"")))</f>
        <v/>
      </c>
      <c r="AI15" s="158" t="str">
        <f>IF('3. Wettkampf'!$A$59=$A15,'3. Wettkampf'!$P$59,IF('3. Wettkampf'!$A$60=$A15,'3. Wettkampf'!$P$60,IF('3. Wettkampf'!$A$61=$A15,'3. Wettkampf'!$P$61,"")))</f>
        <v/>
      </c>
      <c r="AJ15" s="83"/>
      <c r="AK15" s="83"/>
      <c r="AL15" s="83"/>
      <c r="AM15" s="83"/>
      <c r="AN15" s="83"/>
      <c r="AO15" s="83"/>
      <c r="AP15" s="83"/>
    </row>
  </sheetData>
  <sheetProtection sheet="1" objects="1" scenarios="1" selectLockedCells="1"/>
  <customSheetViews>
    <customSheetView guid="{38C5960F-393B-4F2B-8EBD-87B6596F176A}" showGridLines="0" showRowCol="0" fitToPage="1" hiddenRows="1">
      <pane xSplit="2" topLeftCell="C1" activePane="topRight" state="frozen"/>
      <selection pane="topRight" activeCell="B13" sqref="B13"/>
      <pageMargins left="0" right="0" top="0.98425196850393704" bottom="0" header="0.51181102362204722" footer="0.51181102362204722"/>
      <pageSetup paperSize="9" scale="80" orientation="landscape" horizontalDpi="300" verticalDpi="300" r:id="rId1"/>
      <headerFooter alignWithMargins="0">
        <oddFooter>&amp;LErstell von:
Manuel Spies
&amp;G</oddFooter>
      </headerFooter>
    </customSheetView>
  </customSheetViews>
  <mergeCells count="5">
    <mergeCell ref="A1:AP1"/>
    <mergeCell ref="C5:G5"/>
    <mergeCell ref="O5:AP5"/>
    <mergeCell ref="B5:B6"/>
    <mergeCell ref="A5:A6"/>
  </mergeCells>
  <phoneticPr fontId="3" type="noConversion"/>
  <conditionalFormatting sqref="G7:G14">
    <cfRule type="cellIs" dxfId="3" priority="1" stopIfTrue="1" operator="equal">
      <formula>$G$15</formula>
    </cfRule>
  </conditionalFormatting>
  <conditionalFormatting sqref="I7:I15">
    <cfRule type="cellIs" dxfId="2" priority="2" stopIfTrue="1" operator="equal">
      <formula>$I$15</formula>
    </cfRule>
  </conditionalFormatting>
  <conditionalFormatting sqref="J7:J14">
    <cfRule type="cellIs" dxfId="1" priority="3" stopIfTrue="1" operator="equal">
      <formula>$J$15</formula>
    </cfRule>
  </conditionalFormatting>
  <conditionalFormatting sqref="Q8:Q15 AC8:AI15 O7:AP14">
    <cfRule type="cellIs" dxfId="0" priority="8" stopIfTrue="1" operator="equal">
      <formula>$O$15</formula>
    </cfRule>
  </conditionalFormatting>
  <pageMargins left="0" right="0" top="0.98425196850393704" bottom="0" header="0.51181102362204722" footer="0.51181102362204722"/>
  <pageSetup paperSize="9" scale="80" orientation="landscape" horizontalDpi="300" verticalDpi="300" r:id="rId2"/>
  <headerFooter alignWithMargins="0">
    <oddFooter>&amp;LErstell von:
Manuel Spies
&amp;G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6" name="Button 6">
              <controlPr defaultSize="0" print="0" autoFill="0" autoPict="0" macro="[0]!startseite">
                <anchor moveWithCells="1" sizeWithCells="1">
                  <from>
                    <xdr:col>0</xdr:col>
                    <xdr:colOff>38100</xdr:colOff>
                    <xdr:row>0</xdr:row>
                    <xdr:rowOff>47625</xdr:rowOff>
                  </from>
                  <to>
                    <xdr:col>1</xdr:col>
                    <xdr:colOff>609600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7" name="Button 9">
              <controlPr defaultSize="0" print="0" autoFill="0" autoPict="0" macro="[0]!drucken1">
                <anchor moveWithCells="1">
                  <from>
                    <xdr:col>0</xdr:col>
                    <xdr:colOff>47625</xdr:colOff>
                    <xdr:row>1</xdr:row>
                    <xdr:rowOff>76200</xdr:rowOff>
                  </from>
                  <to>
                    <xdr:col>1</xdr:col>
                    <xdr:colOff>619125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pageSetUpPr autoPageBreaks="0"/>
  </sheetPr>
  <dimension ref="A1:O22"/>
  <sheetViews>
    <sheetView showGridLines="0" showRowColHeaders="0" workbookViewId="0">
      <selection activeCell="A2" sqref="A2"/>
    </sheetView>
  </sheetViews>
  <sheetFormatPr baseColWidth="10" defaultRowHeight="12.75" x14ac:dyDescent="0.2"/>
  <cols>
    <col min="1" max="1" width="7.85546875" bestFit="1" customWidth="1"/>
    <col min="2" max="2" width="2" bestFit="1" customWidth="1"/>
    <col min="3" max="3" width="21.7109375" customWidth="1"/>
    <col min="4" max="4" width="8.7109375" customWidth="1"/>
    <col min="5" max="5" width="2" bestFit="1" customWidth="1"/>
    <col min="6" max="6" width="21.7109375" customWidth="1"/>
    <col min="7" max="7" width="8.7109375" customWidth="1"/>
    <col min="8" max="8" width="2" bestFit="1" customWidth="1"/>
    <col min="9" max="9" width="21.7109375" customWidth="1"/>
    <col min="10" max="10" width="8.7109375" customWidth="1"/>
    <col min="11" max="11" width="2" bestFit="1" customWidth="1"/>
    <col min="12" max="12" width="21.7109375" customWidth="1"/>
    <col min="13" max="13" width="8.7109375" customWidth="1"/>
    <col min="15" max="15" width="11.42578125" hidden="1" customWidth="1"/>
  </cols>
  <sheetData>
    <row r="1" spans="1:15" ht="30" x14ac:dyDescent="0.4">
      <c r="A1" s="17"/>
      <c r="B1" s="17"/>
      <c r="D1" s="283" t="s">
        <v>143</v>
      </c>
      <c r="E1" s="283"/>
      <c r="F1" s="283"/>
      <c r="G1" s="284" t="s">
        <v>83</v>
      </c>
      <c r="H1" s="284"/>
      <c r="I1" s="284"/>
      <c r="J1" s="285" t="s">
        <v>144</v>
      </c>
      <c r="K1" s="285"/>
      <c r="L1" s="285"/>
      <c r="M1" s="17"/>
      <c r="O1" t="s">
        <v>142</v>
      </c>
    </row>
    <row r="2" spans="1:15" s="20" customFormat="1" ht="23.25" x14ac:dyDescent="0.35">
      <c r="A2" s="22" t="s">
        <v>142</v>
      </c>
      <c r="B2" s="286" t="s">
        <v>35</v>
      </c>
      <c r="C2" s="286"/>
      <c r="D2" s="286"/>
      <c r="E2" s="287" t="s">
        <v>145</v>
      </c>
      <c r="F2" s="288"/>
      <c r="G2" s="289" t="s">
        <v>36</v>
      </c>
      <c r="H2" s="286"/>
      <c r="I2" s="21" t="s">
        <v>146</v>
      </c>
      <c r="J2" s="19"/>
      <c r="K2" s="19"/>
      <c r="L2" s="19"/>
      <c r="M2" s="18"/>
      <c r="O2" s="23" t="s">
        <v>26</v>
      </c>
    </row>
    <row r="3" spans="1:15" x14ac:dyDescent="0.2">
      <c r="O3" s="23" t="s">
        <v>27</v>
      </c>
    </row>
    <row r="4" spans="1:15" s="12" customFormat="1" ht="24.95" customHeight="1" thickBot="1" x14ac:dyDescent="0.25">
      <c r="A4" s="117" t="s">
        <v>20</v>
      </c>
      <c r="B4" s="290" t="s">
        <v>21</v>
      </c>
      <c r="C4" s="280"/>
      <c r="D4" s="118" t="s">
        <v>22</v>
      </c>
      <c r="E4" s="279" t="s">
        <v>23</v>
      </c>
      <c r="F4" s="280"/>
      <c r="G4" s="118" t="s">
        <v>22</v>
      </c>
      <c r="H4" s="279" t="s">
        <v>24</v>
      </c>
      <c r="I4" s="280"/>
      <c r="J4" s="118" t="s">
        <v>22</v>
      </c>
      <c r="K4" s="279" t="s">
        <v>25</v>
      </c>
      <c r="L4" s="280"/>
      <c r="M4" s="119" t="s">
        <v>22</v>
      </c>
      <c r="O4" s="23" t="s">
        <v>28</v>
      </c>
    </row>
    <row r="5" spans="1:15" ht="27" customHeight="1" x14ac:dyDescent="0.2">
      <c r="A5" s="281">
        <v>1</v>
      </c>
      <c r="B5" s="13">
        <v>5</v>
      </c>
      <c r="C5" s="115" t="str">
        <f>IF($J$22="X",VLOOKUP(B5,Tabelle!$A$3:$C$10,3,FALSE),IF($J$21="X",VLOOKUP(B5,Tabelle!$E$3:$G$10,3,FALSE),""))</f>
        <v/>
      </c>
      <c r="D5" s="92"/>
      <c r="E5" s="14">
        <v>2</v>
      </c>
      <c r="F5" s="115" t="str">
        <f>IF($J$22="X",VLOOKUP(E5,Tabelle!$A$3:$C$10,3,FALSE),IF($J$21="X",VLOOKUP(E5,Tabelle!$E$3:$G$10,3,FALSE),""))</f>
        <v/>
      </c>
      <c r="G5" s="92"/>
      <c r="H5" s="14">
        <v>1</v>
      </c>
      <c r="I5" s="115" t="str">
        <f>IF($J$22="X",VLOOKUP(H5,Tabelle!$A$3:$C$10,3,FALSE),IF($J$21="X",VLOOKUP(H5,Tabelle!$E$3:$G$10,3,FALSE),""))</f>
        <v/>
      </c>
      <c r="J5" s="92"/>
      <c r="K5" s="14">
        <v>3</v>
      </c>
      <c r="L5" s="115" t="str">
        <f>IF($J$22="X",VLOOKUP(K5,Tabelle!$A$3:$C$10,3,FALSE),IF($J$21="X",VLOOKUP(K5,Tabelle!$E$3:$G$10,3,FALSE),""))</f>
        <v/>
      </c>
      <c r="M5" s="94"/>
      <c r="O5" s="108" t="s">
        <v>29</v>
      </c>
    </row>
    <row r="6" spans="1:15" ht="27" customHeight="1" thickBot="1" x14ac:dyDescent="0.25">
      <c r="A6" s="282"/>
      <c r="B6" s="15">
        <v>4</v>
      </c>
      <c r="C6" s="116" t="str">
        <f>IF($J$22="X",VLOOKUP(B6,Tabelle!$A$3:$C$10,3,FALSE),IF($J$21="X",VLOOKUP(B6,Tabelle!$E$3:$G$10,3,FALSE),""))</f>
        <v/>
      </c>
      <c r="D6" s="93"/>
      <c r="E6" s="16">
        <v>7</v>
      </c>
      <c r="F6" s="116" t="str">
        <f>IF($J$22="X",VLOOKUP(E6,Tabelle!$A$3:$C$10,3,FALSE),IF($J$21="X",VLOOKUP(E6,Tabelle!$E$3:$G$10,3,FALSE),""))</f>
        <v/>
      </c>
      <c r="G6" s="93"/>
      <c r="H6" s="16">
        <v>8</v>
      </c>
      <c r="I6" s="116" t="str">
        <f>IF($J$22="X",VLOOKUP(H6,Tabelle!$A$3:$C$10,3,FALSE),IF($J$21="X",VLOOKUP(H6,Tabelle!$E$3:$G$10,3,FALSE),""))</f>
        <v/>
      </c>
      <c r="J6" s="93"/>
      <c r="K6" s="16">
        <v>6</v>
      </c>
      <c r="L6" s="116" t="str">
        <f>IF($J$22="X",VLOOKUP(K6,Tabelle!$A$3:$C$10,3,FALSE),IF($J$21="X",VLOOKUP(K6,Tabelle!$E$3:$G$10,3,FALSE),""))</f>
        <v/>
      </c>
      <c r="M6" s="95"/>
    </row>
    <row r="7" spans="1:15" ht="27" customHeight="1" x14ac:dyDescent="0.2">
      <c r="A7" s="281">
        <v>2</v>
      </c>
      <c r="B7" s="13">
        <v>3</v>
      </c>
      <c r="C7" s="115" t="str">
        <f>IF($J$22="X",VLOOKUP(B7,Tabelle!$A$3:$C$10,3,FALSE),IF($J$21="X",VLOOKUP(B7,Tabelle!$E$3:$G$10,3,FALSE),""))</f>
        <v/>
      </c>
      <c r="D7" s="92"/>
      <c r="E7" s="14">
        <v>8</v>
      </c>
      <c r="F7" s="115" t="str">
        <f>IF($J$22="X",VLOOKUP(E7,Tabelle!$A$3:$C$10,3,FALSE),IF($J$21="X",VLOOKUP(E7,Tabelle!$E$3:$G$10,3,FALSE),""))</f>
        <v/>
      </c>
      <c r="G7" s="92"/>
      <c r="H7" s="14">
        <v>7</v>
      </c>
      <c r="I7" s="115" t="str">
        <f>IF($J$22="X",VLOOKUP(H7,Tabelle!$A$3:$C$10,3,FALSE),IF($J$21="X",VLOOKUP(H7,Tabelle!$E$3:$G$10,3,FALSE),""))</f>
        <v/>
      </c>
      <c r="J7" s="92"/>
      <c r="K7" s="14">
        <v>6</v>
      </c>
      <c r="L7" s="115" t="str">
        <f>IF($J$22="X",VLOOKUP(K7,Tabelle!$A$3:$C$10,3,FALSE),IF($J$21="X",VLOOKUP(K7,Tabelle!$E$3:$G$10,3,FALSE),""))</f>
        <v/>
      </c>
      <c r="M7" s="94"/>
    </row>
    <row r="8" spans="1:15" ht="27" customHeight="1" thickBot="1" x14ac:dyDescent="0.25">
      <c r="A8" s="282"/>
      <c r="B8" s="15">
        <v>5</v>
      </c>
      <c r="C8" s="116" t="str">
        <f>IF($J$22="X",VLOOKUP(B8,Tabelle!$A$3:$C$10,3,FALSE),IF($J$21="X",VLOOKUP(B8,Tabelle!$E$3:$G$10,3,FALSE),""))</f>
        <v/>
      </c>
      <c r="D8" s="93"/>
      <c r="E8" s="16">
        <v>4</v>
      </c>
      <c r="F8" s="116" t="str">
        <f>IF($J$22="X",VLOOKUP(E8,Tabelle!$A$3:$C$10,3,FALSE),IF($J$21="X",VLOOKUP(E8,Tabelle!$E$3:$G$10,3,FALSE),""))</f>
        <v/>
      </c>
      <c r="G8" s="93"/>
      <c r="H8" s="16">
        <v>1</v>
      </c>
      <c r="I8" s="116" t="str">
        <f>IF($J$22="X",VLOOKUP(H8,Tabelle!$A$3:$C$10,3,FALSE),IF($J$21="X",VLOOKUP(H8,Tabelle!$E$3:$G$10,3,FALSE),""))</f>
        <v/>
      </c>
      <c r="J8" s="93"/>
      <c r="K8" s="16">
        <v>2</v>
      </c>
      <c r="L8" s="116" t="str">
        <f>IF($J$22="X",VLOOKUP(K8,Tabelle!$A$3:$C$10,3,FALSE),IF($J$21="X",VLOOKUP(K8,Tabelle!$E$3:$G$10,3,FALSE),""))</f>
        <v/>
      </c>
      <c r="M8" s="95"/>
    </row>
    <row r="9" spans="1:15" ht="27" customHeight="1" x14ac:dyDescent="0.2">
      <c r="A9" s="281">
        <v>3</v>
      </c>
      <c r="B9" s="13">
        <v>4</v>
      </c>
      <c r="C9" s="115" t="str">
        <f>IF($J$22="X",VLOOKUP(B9,Tabelle!$A$3:$C$10,3,FALSE),IF($J$21="X",VLOOKUP(B9,Tabelle!$E$3:$G$10,3,FALSE),""))</f>
        <v/>
      </c>
      <c r="D9" s="92"/>
      <c r="E9" s="14">
        <v>1</v>
      </c>
      <c r="F9" s="115" t="str">
        <f>IF($J$22="X",VLOOKUP(E9,Tabelle!$A$3:$C$10,3,FALSE),IF($J$21="X",VLOOKUP(E9,Tabelle!$E$3:$G$10,3,FALSE),""))</f>
        <v/>
      </c>
      <c r="G9" s="92"/>
      <c r="H9" s="14">
        <v>2</v>
      </c>
      <c r="I9" s="115" t="str">
        <f>IF($J$22="X",VLOOKUP(H9,Tabelle!$A$3:$C$10,3,FALSE),IF($J$21="X",VLOOKUP(H9,Tabelle!$E$3:$G$10,3,FALSE),""))</f>
        <v/>
      </c>
      <c r="J9" s="92"/>
      <c r="K9" s="14">
        <v>8</v>
      </c>
      <c r="L9" s="115" t="str">
        <f>IF($J$22="X",VLOOKUP(K9,Tabelle!$A$3:$C$10,3,FALSE),IF($J$21="X",VLOOKUP(K9,Tabelle!$E$3:$G$10,3,FALSE),""))</f>
        <v/>
      </c>
      <c r="M9" s="94"/>
    </row>
    <row r="10" spans="1:15" ht="27" customHeight="1" thickBot="1" x14ac:dyDescent="0.25">
      <c r="A10" s="282"/>
      <c r="B10" s="15">
        <v>7</v>
      </c>
      <c r="C10" s="116" t="str">
        <f>IF($J$22="X",VLOOKUP(B10,Tabelle!$A$3:$C$10,3,FALSE),IF($J$21="X",VLOOKUP(B10,Tabelle!$E$3:$G$10,3,FALSE),""))</f>
        <v/>
      </c>
      <c r="D10" s="93"/>
      <c r="E10" s="16">
        <v>6</v>
      </c>
      <c r="F10" s="116" t="str">
        <f>IF($J$22="X",VLOOKUP(E10,Tabelle!$A$3:$C$10,3,FALSE),IF($J$21="X",VLOOKUP(E10,Tabelle!$E$3:$G$10,3,FALSE),""))</f>
        <v/>
      </c>
      <c r="G10" s="93"/>
      <c r="H10" s="16">
        <v>5</v>
      </c>
      <c r="I10" s="116" t="str">
        <f>IF($J$22="X",VLOOKUP(H10,Tabelle!$A$3:$C$10,3,FALSE),IF($J$21="X",VLOOKUP(H10,Tabelle!$E$3:$G$10,3,FALSE),""))</f>
        <v/>
      </c>
      <c r="J10" s="93"/>
      <c r="K10" s="16">
        <v>3</v>
      </c>
      <c r="L10" s="116" t="str">
        <f>IF($J$22="X",VLOOKUP(K10,Tabelle!$A$3:$C$10,3,FALSE),IF($J$21="X",VLOOKUP(K10,Tabelle!$E$3:$G$10,3,FALSE),""))</f>
        <v/>
      </c>
      <c r="M10" s="95"/>
    </row>
    <row r="11" spans="1:15" ht="27" customHeight="1" x14ac:dyDescent="0.2">
      <c r="A11" s="281">
        <v>4</v>
      </c>
      <c r="B11" s="13">
        <v>8</v>
      </c>
      <c r="C11" s="115" t="str">
        <f>IF($J$22="X",VLOOKUP(B11,Tabelle!$A$3:$C$10,3,FALSE),IF($J$21="X",VLOOKUP(B11,Tabelle!$E$3:$G$10,3,FALSE),""))</f>
        <v/>
      </c>
      <c r="D11" s="92"/>
      <c r="E11" s="14">
        <v>7</v>
      </c>
      <c r="F11" s="115" t="str">
        <f>IF($J$22="X",VLOOKUP(E11,Tabelle!$A$3:$C$10,3,FALSE),IF($J$21="X",VLOOKUP(E11,Tabelle!$E$3:$G$10,3,FALSE),""))</f>
        <v/>
      </c>
      <c r="G11" s="92"/>
      <c r="H11" s="14">
        <v>6</v>
      </c>
      <c r="I11" s="115" t="str">
        <f>IF($J$22="X",VLOOKUP(H11,Tabelle!$A$3:$C$10,3,FALSE),IF($J$21="X",VLOOKUP(H11,Tabelle!$E$3:$G$10,3,FALSE),""))</f>
        <v/>
      </c>
      <c r="J11" s="92"/>
      <c r="K11" s="14">
        <v>1</v>
      </c>
      <c r="L11" s="115" t="str">
        <f>IF($J$22="X",VLOOKUP(K11,Tabelle!$A$3:$C$10,3,FALSE),IF($J$21="X",VLOOKUP(K11,Tabelle!$E$3:$G$10,3,FALSE),""))</f>
        <v/>
      </c>
      <c r="M11" s="94"/>
    </row>
    <row r="12" spans="1:15" ht="27" customHeight="1" thickBot="1" x14ac:dyDescent="0.25">
      <c r="A12" s="282"/>
      <c r="B12" s="15">
        <v>2</v>
      </c>
      <c r="C12" s="116" t="str">
        <f>IF($J$22="X",VLOOKUP(B12,Tabelle!$A$3:$C$10,3,FALSE),IF($J$21="X",VLOOKUP(B12,Tabelle!$E$3:$G$10,3,FALSE),""))</f>
        <v/>
      </c>
      <c r="D12" s="93"/>
      <c r="E12" s="16">
        <v>3</v>
      </c>
      <c r="F12" s="116" t="str">
        <f>IF($J$22="X",VLOOKUP(E12,Tabelle!$A$3:$C$10,3,FALSE),IF($J$21="X",VLOOKUP(E12,Tabelle!$E$3:$G$10,3,FALSE),""))</f>
        <v/>
      </c>
      <c r="G12" s="93"/>
      <c r="H12" s="16">
        <v>4</v>
      </c>
      <c r="I12" s="116" t="str">
        <f>IF($J$22="X",VLOOKUP(H12,Tabelle!$A$3:$C$10,3,FALSE),IF($J$21="X",VLOOKUP(H12,Tabelle!$E$3:$G$10,3,FALSE),""))</f>
        <v/>
      </c>
      <c r="J12" s="93"/>
      <c r="K12" s="16">
        <v>5</v>
      </c>
      <c r="L12" s="116" t="str">
        <f>IF($J$22="X",VLOOKUP(K12,Tabelle!$A$3:$C$10,3,FALSE),IF($J$21="X",VLOOKUP(K12,Tabelle!$E$3:$G$10,3,FALSE),""))</f>
        <v/>
      </c>
      <c r="M12" s="95"/>
    </row>
    <row r="13" spans="1:15" ht="27" customHeight="1" x14ac:dyDescent="0.2">
      <c r="A13" s="281">
        <v>5</v>
      </c>
      <c r="B13" s="13">
        <v>7</v>
      </c>
      <c r="C13" s="115" t="str">
        <f>IF($J$22="X",VLOOKUP(B13,Tabelle!$A$3:$C$10,3,FALSE),IF($J$21="X",VLOOKUP(B13,Tabelle!$E$3:$G$10,3,FALSE),""))</f>
        <v/>
      </c>
      <c r="D13" s="92"/>
      <c r="E13" s="14">
        <v>5</v>
      </c>
      <c r="F13" s="115" t="str">
        <f>IF($J$22="X",VLOOKUP(E13,Tabelle!$A$3:$C$10,3,FALSE),IF($J$21="X",VLOOKUP(E13,Tabelle!$E$3:$G$10,3,FALSE),""))</f>
        <v/>
      </c>
      <c r="G13" s="92"/>
      <c r="H13" s="14">
        <v>3</v>
      </c>
      <c r="I13" s="115" t="str">
        <f>IF($J$22="X",VLOOKUP(H13,Tabelle!$A$3:$C$10,3,FALSE),IF($J$21="X",VLOOKUP(H13,Tabelle!$E$3:$G$10,3,FALSE),""))</f>
        <v/>
      </c>
      <c r="J13" s="92"/>
      <c r="K13" s="14">
        <v>4</v>
      </c>
      <c r="L13" s="115" t="str">
        <f>IF($J$22="X",VLOOKUP(K13,Tabelle!$A$3:$C$10,3,FALSE),IF($J$21="X",VLOOKUP(K13,Tabelle!$E$3:$G$10,3,FALSE),""))</f>
        <v/>
      </c>
      <c r="M13" s="94"/>
    </row>
    <row r="14" spans="1:15" ht="27" customHeight="1" thickBot="1" x14ac:dyDescent="0.25">
      <c r="A14" s="282"/>
      <c r="B14" s="15">
        <v>6</v>
      </c>
      <c r="C14" s="116" t="str">
        <f>IF($J$22="X",VLOOKUP(B14,Tabelle!$A$3:$C$10,3,FALSE),IF($J$21="X",VLOOKUP(B14,Tabelle!$E$3:$G$10,3,FALSE),""))</f>
        <v/>
      </c>
      <c r="D14" s="93"/>
      <c r="E14" s="16">
        <v>8</v>
      </c>
      <c r="F14" s="116" t="str">
        <f>IF($J$22="X",VLOOKUP(E14,Tabelle!$A$3:$C$10,3,FALSE),IF($J$21="X",VLOOKUP(E14,Tabelle!$E$3:$G$10,3,FALSE),""))</f>
        <v/>
      </c>
      <c r="G14" s="93"/>
      <c r="H14" s="16">
        <v>2</v>
      </c>
      <c r="I14" s="116" t="str">
        <f>IF($J$22="X",VLOOKUP(H14,Tabelle!$A$3:$C$10,3,FALSE),IF($J$21="X",VLOOKUP(H14,Tabelle!$E$3:$G$10,3,FALSE),""))</f>
        <v/>
      </c>
      <c r="J14" s="93"/>
      <c r="K14" s="16">
        <v>1</v>
      </c>
      <c r="L14" s="116" t="str">
        <f>IF($J$22="X",VLOOKUP(K14,Tabelle!$A$3:$C$10,3,FALSE),IF($J$21="X",VLOOKUP(K14,Tabelle!$E$3:$G$10,3,FALSE),""))</f>
        <v/>
      </c>
      <c r="M14" s="95"/>
    </row>
    <row r="15" spans="1:15" ht="27" customHeight="1" x14ac:dyDescent="0.2">
      <c r="A15" s="281">
        <v>6</v>
      </c>
      <c r="B15" s="13">
        <v>1</v>
      </c>
      <c r="C15" s="115" t="str">
        <f>IF($J$22="X",VLOOKUP(B15,Tabelle!$A$3:$C$10,3,FALSE),IF($J$21="X",VLOOKUP(B15,Tabelle!$E$3:$G$10,3,FALSE),""))</f>
        <v/>
      </c>
      <c r="D15" s="92"/>
      <c r="E15" s="14">
        <v>4</v>
      </c>
      <c r="F15" s="115" t="str">
        <f>IF($J$22="X",VLOOKUP(E15,Tabelle!$A$3:$C$10,3,FALSE),IF($J$21="X",VLOOKUP(E15,Tabelle!$E$3:$G$10,3,FALSE),""))</f>
        <v/>
      </c>
      <c r="G15" s="92"/>
      <c r="H15" s="14">
        <v>8</v>
      </c>
      <c r="I15" s="115" t="str">
        <f>IF($J$22="X",VLOOKUP(H15,Tabelle!$A$3:$C$10,3,FALSE),IF($J$21="X",VLOOKUP(H15,Tabelle!$E$3:$G$10,3,FALSE),""))</f>
        <v/>
      </c>
      <c r="J15" s="92"/>
      <c r="K15" s="14">
        <v>5</v>
      </c>
      <c r="L15" s="115" t="str">
        <f>IF($J$22="X",VLOOKUP(K15,Tabelle!$A$3:$C$10,3,FALSE),IF($J$21="X",VLOOKUP(K15,Tabelle!$E$3:$G$10,3,FALSE),""))</f>
        <v/>
      </c>
      <c r="M15" s="94"/>
    </row>
    <row r="16" spans="1:15" ht="27" customHeight="1" thickBot="1" x14ac:dyDescent="0.25">
      <c r="A16" s="282"/>
      <c r="B16" s="15">
        <v>3</v>
      </c>
      <c r="C16" s="116" t="str">
        <f>IF($J$22="X",VLOOKUP(B16,Tabelle!$A$3:$C$10,3,FALSE),IF($J$21="X",VLOOKUP(B16,Tabelle!$E$3:$G$10,3,FALSE),""))</f>
        <v/>
      </c>
      <c r="D16" s="93"/>
      <c r="E16" s="16">
        <v>2</v>
      </c>
      <c r="F16" s="116" t="str">
        <f>IF($J$22="X",VLOOKUP(E16,Tabelle!$A$3:$C$10,3,FALSE),IF($J$21="X",VLOOKUP(E16,Tabelle!$E$3:$G$10,3,FALSE),""))</f>
        <v/>
      </c>
      <c r="G16" s="93"/>
      <c r="H16" s="16">
        <v>6</v>
      </c>
      <c r="I16" s="116" t="str">
        <f>IF($J$22="X",VLOOKUP(H16,Tabelle!$A$3:$C$10,3,FALSE),IF($J$21="X",VLOOKUP(H16,Tabelle!$E$3:$G$10,3,FALSE),""))</f>
        <v/>
      </c>
      <c r="J16" s="93"/>
      <c r="K16" s="16">
        <v>7</v>
      </c>
      <c r="L16" s="116" t="str">
        <f>IF($J$22="X",VLOOKUP(K16,Tabelle!$A$3:$C$10,3,FALSE),IF($J$21="X",VLOOKUP(K16,Tabelle!$E$3:$G$10,3,FALSE),""))</f>
        <v/>
      </c>
      <c r="M16" s="95"/>
    </row>
    <row r="17" spans="1:13" ht="27" customHeight="1" x14ac:dyDescent="0.2">
      <c r="A17" s="281">
        <v>7</v>
      </c>
      <c r="B17" s="13">
        <v>2</v>
      </c>
      <c r="C17" s="115" t="str">
        <f>IF($J$22="X",VLOOKUP(B17,Tabelle!$A$3:$C$10,3,FALSE),IF($J$21="X",VLOOKUP(B17,Tabelle!$E$3:$G$10,3,FALSE),""))</f>
        <v/>
      </c>
      <c r="D17" s="92"/>
      <c r="E17" s="14">
        <v>6</v>
      </c>
      <c r="F17" s="115" t="str">
        <f>IF($J$22="X",VLOOKUP(E17,Tabelle!$A$3:$C$10,3,FALSE),IF($J$21="X",VLOOKUP(E17,Tabelle!$E$3:$G$10,3,FALSE),""))</f>
        <v/>
      </c>
      <c r="G17" s="92"/>
      <c r="H17" s="14">
        <v>4</v>
      </c>
      <c r="I17" s="115" t="str">
        <f>IF($J$22="X",VLOOKUP(H17,Tabelle!$A$3:$C$10,3,FALSE),IF($J$21="X",VLOOKUP(H17,Tabelle!$E$3:$G$10,3,FALSE),""))</f>
        <v/>
      </c>
      <c r="J17" s="92"/>
      <c r="K17" s="14">
        <v>7</v>
      </c>
      <c r="L17" s="115" t="str">
        <f>IF($J$22="X",VLOOKUP(K17,Tabelle!$A$3:$C$10,3,FALSE),IF($J$21="X",VLOOKUP(K17,Tabelle!$E$3:$G$10,3,FALSE),""))</f>
        <v/>
      </c>
      <c r="M17" s="94"/>
    </row>
    <row r="18" spans="1:13" ht="27" customHeight="1" thickBot="1" x14ac:dyDescent="0.25">
      <c r="A18" s="282"/>
      <c r="B18" s="15">
        <v>1</v>
      </c>
      <c r="C18" s="116" t="str">
        <f>IF($J$22="X",VLOOKUP(B18,Tabelle!$A$3:$C$10,3,FALSE),IF($J$21="X",VLOOKUP(B18,Tabelle!$E$3:$G$10,3,FALSE),""))</f>
        <v/>
      </c>
      <c r="D18" s="93"/>
      <c r="E18" s="16">
        <v>5</v>
      </c>
      <c r="F18" s="116" t="str">
        <f>IF($J$22="X",VLOOKUP(E18,Tabelle!$A$3:$C$10,3,FALSE),IF($J$21="X",VLOOKUP(E18,Tabelle!$E$3:$G$10,3,FALSE),""))</f>
        <v/>
      </c>
      <c r="G18" s="93"/>
      <c r="H18" s="16">
        <v>3</v>
      </c>
      <c r="I18" s="116" t="str">
        <f>IF($J$22="X",VLOOKUP(H18,Tabelle!$A$3:$C$10,3,FALSE),IF($J$21="X",VLOOKUP(H18,Tabelle!$E$3:$G$10,3,FALSE),""))</f>
        <v/>
      </c>
      <c r="J18" s="93"/>
      <c r="K18" s="16">
        <v>8</v>
      </c>
      <c r="L18" s="116" t="str">
        <f>IF($J$22="X",VLOOKUP(K18,Tabelle!$A$3:$C$10,3,FALSE),IF($J$21="X",VLOOKUP(K18,Tabelle!$E$3:$G$10,3,FALSE),""))</f>
        <v/>
      </c>
      <c r="M18" s="95"/>
    </row>
    <row r="19" spans="1:13" ht="27" customHeight="1" x14ac:dyDescent="0.2">
      <c r="A19" s="109"/>
      <c r="B19" s="110"/>
      <c r="C19" s="111"/>
      <c r="D19" s="112"/>
      <c r="E19" s="113"/>
      <c r="F19" s="111"/>
      <c r="G19" s="112"/>
      <c r="H19" s="113"/>
      <c r="I19" s="111"/>
      <c r="J19" s="112"/>
      <c r="K19" s="113"/>
      <c r="L19" s="111"/>
      <c r="M19" s="112"/>
    </row>
    <row r="20" spans="1:13" ht="13.5" thickBot="1" x14ac:dyDescent="0.25">
      <c r="F20" s="124"/>
      <c r="G20" s="123"/>
      <c r="H20" s="123"/>
      <c r="I20" s="123"/>
      <c r="J20" s="123"/>
      <c r="K20" s="123"/>
      <c r="L20" s="123"/>
      <c r="M20" s="123"/>
    </row>
    <row r="21" spans="1:13" ht="23.25" customHeight="1" thickBot="1" x14ac:dyDescent="0.25">
      <c r="F21" s="125"/>
      <c r="G21" s="125"/>
      <c r="H21" s="125"/>
      <c r="I21" s="126"/>
      <c r="J21" s="120"/>
      <c r="K21" s="72"/>
      <c r="L21" s="127"/>
      <c r="M21" s="122"/>
    </row>
    <row r="22" spans="1:13" ht="21.75" customHeight="1" thickBot="1" x14ac:dyDescent="0.25">
      <c r="F22" s="125"/>
      <c r="G22" s="125"/>
      <c r="H22" s="125"/>
      <c r="I22" s="126"/>
      <c r="J22" s="121"/>
      <c r="K22" s="72"/>
      <c r="L22" s="127"/>
      <c r="M22" s="122"/>
    </row>
  </sheetData>
  <sheetProtection sheet="1" objects="1" scenarios="1" selectLockedCells="1"/>
  <customSheetViews>
    <customSheetView guid="{38C5960F-393B-4F2B-8EBD-87B6596F176A}" showGridLines="0" showRowCol="0" hiddenColumns="1">
      <selection activeCell="A2" sqref="A2"/>
      <pageMargins left="0" right="0" top="0.98425196850393704" bottom="0.78740157480314965" header="0.51181102362204722" footer="0.19685039370078741"/>
      <pageSetup paperSize="9" orientation="landscape" horizontalDpi="300" verticalDpi="300" r:id="rId1"/>
      <headerFooter alignWithMargins="0">
        <oddFooter>&amp;LErstell von:
Manuel Spies
&amp;G</oddFooter>
      </headerFooter>
    </customSheetView>
  </customSheetViews>
  <mergeCells count="17">
    <mergeCell ref="D1:F1"/>
    <mergeCell ref="G1:I1"/>
    <mergeCell ref="J1:L1"/>
    <mergeCell ref="A15:A16"/>
    <mergeCell ref="K4:L4"/>
    <mergeCell ref="B2:D2"/>
    <mergeCell ref="E2:F2"/>
    <mergeCell ref="G2:H2"/>
    <mergeCell ref="B4:C4"/>
    <mergeCell ref="E4:F4"/>
    <mergeCell ref="H4:I4"/>
    <mergeCell ref="A17:A18"/>
    <mergeCell ref="A5:A6"/>
    <mergeCell ref="A7:A8"/>
    <mergeCell ref="A9:A10"/>
    <mergeCell ref="A11:A12"/>
    <mergeCell ref="A13:A14"/>
  </mergeCells>
  <phoneticPr fontId="3" type="noConversion"/>
  <dataValidations count="1">
    <dataValidation type="list" allowBlank="1" showInputMessage="1" showErrorMessage="1" sqref="A2">
      <formula1>$O$1:$O$5</formula1>
    </dataValidation>
  </dataValidations>
  <pageMargins left="0" right="0" top="0.98425196850393704" bottom="0.78740157480314965" header="0.51181102362204722" footer="0.19685039370078741"/>
  <pageSetup paperSize="9" orientation="landscape" horizontalDpi="300" verticalDpi="300" r:id="rId2"/>
  <headerFooter alignWithMargins="0">
    <oddFooter>&amp;LErstell von:
Manuel Spies
&amp;G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6" name="Button 8">
              <controlPr defaultSize="0" print="0" autoFill="0" autoPict="0" macro="[0]!startseite">
                <anchor moveWithCells="1" sizeWithCells="1">
                  <from>
                    <xdr:col>0</xdr:col>
                    <xdr:colOff>38100</xdr:colOff>
                    <xdr:row>0</xdr:row>
                    <xdr:rowOff>57150</xdr:rowOff>
                  </from>
                  <to>
                    <xdr:col>2</xdr:col>
                    <xdr:colOff>447675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7" name="Button 13">
              <controlPr defaultSize="0" print="0" autoFill="0" autoPict="0" macro="[0]!drucken2">
                <anchor moveWithCells="1">
                  <from>
                    <xdr:col>2</xdr:col>
                    <xdr:colOff>485775</xdr:colOff>
                    <xdr:row>0</xdr:row>
                    <xdr:rowOff>57150</xdr:rowOff>
                  </from>
                  <to>
                    <xdr:col>3</xdr:col>
                    <xdr:colOff>104775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8" name="Label 16">
              <controlPr defaultSize="0" print="0" autoFill="0" autoLine="0" autoPict="0">
                <anchor moveWithCells="1" sizeWithCells="1">
                  <from>
                    <xdr:col>0</xdr:col>
                    <xdr:colOff>123825</xdr:colOff>
                    <xdr:row>19</xdr:row>
                    <xdr:rowOff>95250</xdr:rowOff>
                  </from>
                  <to>
                    <xdr:col>3</xdr:col>
                    <xdr:colOff>552450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9" name="Label 19">
              <controlPr defaultSize="0" print="0" autoFill="0" autoLine="0" autoPict="0">
                <anchor moveWithCells="1" sizeWithCells="1">
                  <from>
                    <xdr:col>8</xdr:col>
                    <xdr:colOff>819150</xdr:colOff>
                    <xdr:row>18</xdr:row>
                    <xdr:rowOff>228600</xdr:rowOff>
                  </from>
                  <to>
                    <xdr:col>11</xdr:col>
                    <xdr:colOff>114300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0" name="Label 20">
              <controlPr defaultSize="0" print="0" autoFill="0" autoLine="0" autoPict="0">
                <anchor moveWithCells="1" sizeWithCells="1">
                  <from>
                    <xdr:col>5</xdr:col>
                    <xdr:colOff>1343025</xdr:colOff>
                    <xdr:row>20</xdr:row>
                    <xdr:rowOff>57150</xdr:rowOff>
                  </from>
                  <to>
                    <xdr:col>8</xdr:col>
                    <xdr:colOff>1381125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1" name="Label 21">
              <controlPr defaultSize="0" print="0" autoFill="0" autoLine="0" autoPict="0">
                <anchor moveWithCells="1" sizeWithCells="1">
                  <from>
                    <xdr:col>8</xdr:col>
                    <xdr:colOff>200025</xdr:colOff>
                    <xdr:row>21</xdr:row>
                    <xdr:rowOff>0</xdr:rowOff>
                  </from>
                  <to>
                    <xdr:col>8</xdr:col>
                    <xdr:colOff>1381125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2" name="Label 22">
              <controlPr defaultSize="0" print="0" autoFill="0" autoLine="0" autoPict="0">
                <anchor moveWithCells="1" sizeWithCells="1">
                  <from>
                    <xdr:col>10</xdr:col>
                    <xdr:colOff>47625</xdr:colOff>
                    <xdr:row>20</xdr:row>
                    <xdr:rowOff>47625</xdr:rowOff>
                  </from>
                  <to>
                    <xdr:col>11</xdr:col>
                    <xdr:colOff>1095375</xdr:colOff>
                    <xdr:row>21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3:G10"/>
  <sheetViews>
    <sheetView showGridLines="0" showRowColHeaders="0" topLeftCell="B1" workbookViewId="0">
      <selection activeCell="C3" sqref="C3"/>
    </sheetView>
  </sheetViews>
  <sheetFormatPr baseColWidth="10" defaultRowHeight="12.75" x14ac:dyDescent="0.2"/>
  <cols>
    <col min="1" max="1" width="2" hidden="1" customWidth="1"/>
    <col min="2" max="2" width="2.5703125" bestFit="1" customWidth="1"/>
    <col min="3" max="3" width="19" bestFit="1" customWidth="1"/>
    <col min="4" max="4" width="19" customWidth="1"/>
    <col min="5" max="5" width="2" hidden="1" customWidth="1"/>
    <col min="6" max="6" width="2.5703125" hidden="1" customWidth="1"/>
    <col min="7" max="7" width="22.7109375" hidden="1" customWidth="1"/>
  </cols>
  <sheetData>
    <row r="3" spans="1:7" x14ac:dyDescent="0.2">
      <c r="A3">
        <v>1</v>
      </c>
      <c r="B3" s="24" t="s">
        <v>26</v>
      </c>
      <c r="C3" s="25" t="s">
        <v>34</v>
      </c>
      <c r="D3" s="114"/>
      <c r="E3" s="114">
        <v>1</v>
      </c>
      <c r="F3" s="24" t="s">
        <v>26</v>
      </c>
      <c r="G3" s="25" t="str">
        <f>IF(Matches!$A$2="1.",'wkt1'!F43,IF(Matches!$A$2="2.",'wkt2'!F42,IF(Matches!$A$2="3.",'wkt3'!#REF!,IF(Matches!$A$2="4.",'wkt4'!#REF!,""))))</f>
        <v/>
      </c>
    </row>
    <row r="4" spans="1:7" x14ac:dyDescent="0.2">
      <c r="A4">
        <v>2</v>
      </c>
      <c r="B4" s="24" t="s">
        <v>27</v>
      </c>
      <c r="C4" s="25" t="s">
        <v>34</v>
      </c>
      <c r="D4" s="114"/>
      <c r="E4" s="114">
        <v>2</v>
      </c>
      <c r="F4" s="24" t="s">
        <v>27</v>
      </c>
      <c r="G4" s="25" t="str">
        <f>IF(Matches!$A$2="1.",'wkt1'!F44,IF(Matches!$A$2="2.",'wkt2'!F43,IF(Matches!$A$2="3.",'wkt3'!#REF!,IF(Matches!$A$2="4.",'wkt4'!#REF!,""))))</f>
        <v/>
      </c>
    </row>
    <row r="5" spans="1:7" x14ac:dyDescent="0.2">
      <c r="A5">
        <v>3</v>
      </c>
      <c r="B5" s="24" t="s">
        <v>28</v>
      </c>
      <c r="C5" s="25" t="s">
        <v>34</v>
      </c>
      <c r="D5" s="114"/>
      <c r="E5" s="114">
        <v>3</v>
      </c>
      <c r="F5" s="24" t="s">
        <v>28</v>
      </c>
      <c r="G5" s="25" t="str">
        <f>IF(Matches!$A$2="1.",'wkt1'!F45,IF(Matches!$A$2="2.",'wkt2'!F44,IF(Matches!$A$2="3.",'wkt3'!#REF!,IF(Matches!$A$2="4.",'wkt4'!#REF!,""))))</f>
        <v/>
      </c>
    </row>
    <row r="6" spans="1:7" x14ac:dyDescent="0.2">
      <c r="A6">
        <v>4</v>
      </c>
      <c r="B6" s="24" t="s">
        <v>29</v>
      </c>
      <c r="C6" s="25" t="s">
        <v>34</v>
      </c>
      <c r="D6" s="114"/>
      <c r="E6" s="114">
        <v>4</v>
      </c>
      <c r="F6" s="24" t="s">
        <v>29</v>
      </c>
      <c r="G6" s="25" t="str">
        <f>IF(Matches!$A$2="1.",'wkt1'!F46,IF(Matches!$A$2="2.",'wkt2'!F45,IF(Matches!$A$2="3.",'wkt3'!#REF!,IF(Matches!$A$2="4.",'wkt4'!#REF!,""))))</f>
        <v/>
      </c>
    </row>
    <row r="7" spans="1:7" x14ac:dyDescent="0.2">
      <c r="A7">
        <v>5</v>
      </c>
      <c r="B7" s="24" t="s">
        <v>30</v>
      </c>
      <c r="C7" s="25" t="s">
        <v>34</v>
      </c>
      <c r="D7" s="114"/>
      <c r="E7" s="114">
        <v>5</v>
      </c>
      <c r="F7" s="24" t="s">
        <v>30</v>
      </c>
      <c r="G7" s="25" t="str">
        <f>IF(Matches!$A$2="1.",'wkt1'!F47,IF(Matches!$A$2="2.",'wkt2'!F46,IF(Matches!$A$2="3.",'wkt3'!#REF!,IF(Matches!$A$2="4.",'wkt4'!#REF!,""))))</f>
        <v/>
      </c>
    </row>
    <row r="8" spans="1:7" x14ac:dyDescent="0.2">
      <c r="A8">
        <v>6</v>
      </c>
      <c r="B8" s="24" t="s">
        <v>31</v>
      </c>
      <c r="C8" s="25" t="s">
        <v>34</v>
      </c>
      <c r="D8" s="114"/>
      <c r="E8" s="114">
        <v>6</v>
      </c>
      <c r="F8" s="24" t="s">
        <v>31</v>
      </c>
      <c r="G8" s="25" t="str">
        <f>IF(Matches!$A$2="1.",'wkt1'!F48,IF(Matches!$A$2="2.",'wkt2'!F47,IF(Matches!$A$2="3.",'wkt3'!#REF!,IF(Matches!$A$2="4.",'wkt4'!#REF!,""))))</f>
        <v/>
      </c>
    </row>
    <row r="9" spans="1:7" x14ac:dyDescent="0.2">
      <c r="A9">
        <v>7</v>
      </c>
      <c r="B9" s="24" t="s">
        <v>32</v>
      </c>
      <c r="C9" s="25" t="s">
        <v>34</v>
      </c>
      <c r="D9" s="114"/>
      <c r="E9" s="114">
        <v>7</v>
      </c>
      <c r="F9" s="24" t="s">
        <v>32</v>
      </c>
      <c r="G9" s="25" t="str">
        <f>IF(Matches!$A$2="1.",'wkt1'!F49,IF(Matches!$A$2="2.",'wkt2'!F48,IF(Matches!$A$2="3.",'wkt3'!#REF!,IF(Matches!$A$2="4.",'wkt4'!#REF!,""))))</f>
        <v/>
      </c>
    </row>
    <row r="10" spans="1:7" x14ac:dyDescent="0.2">
      <c r="A10">
        <v>8</v>
      </c>
      <c r="B10" s="24" t="s">
        <v>33</v>
      </c>
      <c r="C10" s="25" t="s">
        <v>34</v>
      </c>
      <c r="D10" s="114"/>
      <c r="E10" s="114">
        <v>8</v>
      </c>
      <c r="F10" s="24" t="s">
        <v>33</v>
      </c>
      <c r="G10" s="25" t="str">
        <f>IF(Matches!$A$2="1.",'wkt1'!F50,IF(Matches!$A$2="2.",'wkt2'!F49,IF(Matches!$A$2="3.",'wkt3'!#REF!,IF(Matches!$A$2="4.",'wkt4'!#REF!,""))))</f>
        <v/>
      </c>
    </row>
  </sheetData>
  <sheetProtection sheet="1" objects="1" scenarios="1" selectLockedCells="1"/>
  <customSheetViews>
    <customSheetView guid="{38C5960F-393B-4F2B-8EBD-87B6596F176A}" showGridLines="0" showRowCol="0" hiddenColumns="1" topLeftCell="B1">
      <selection activeCell="C3" sqref="C3"/>
      <pageMargins left="0.78740157499999996" right="0.78740157499999996" top="0.984251969" bottom="0.984251969" header="0.4921259845" footer="0.4921259845"/>
      <pageSetup paperSize="9" orientation="portrait" horizontalDpi="300" verticalDpi="300" r:id="rId1"/>
      <headerFooter alignWithMargins="0"/>
    </customSheetView>
  </customSheetViews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2"/>
  <headerFooter alignWithMargins="0"/>
  <ignoredErrors>
    <ignoredError sqref="G8:G9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Button 1">
              <controlPr defaultSize="0" print="0" autoFill="0" autoPict="0" macro="[0]!startseite">
                <anchor moveWithCells="1" sizeWithCells="1">
                  <from>
                    <xdr:col>1</xdr:col>
                    <xdr:colOff>38100</xdr:colOff>
                    <xdr:row>0</xdr:row>
                    <xdr:rowOff>9525</xdr:rowOff>
                  </from>
                  <to>
                    <xdr:col>2</xdr:col>
                    <xdr:colOff>933450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>
    <pageSetUpPr autoPageBreaks="0"/>
  </sheetPr>
  <dimension ref="A1:J153"/>
  <sheetViews>
    <sheetView showGridLines="0" showRowColHeaders="0" zoomScaleNormal="100" workbookViewId="0">
      <selection activeCell="D160" sqref="D160"/>
    </sheetView>
  </sheetViews>
  <sheetFormatPr baseColWidth="10" defaultRowHeight="12.75" x14ac:dyDescent="0.2"/>
  <cols>
    <col min="1" max="16384" width="11.42578125" style="5"/>
  </cols>
  <sheetData>
    <row r="1" spans="1:10" ht="30" x14ac:dyDescent="0.4">
      <c r="A1" s="299" t="s">
        <v>53</v>
      </c>
      <c r="B1" s="299"/>
      <c r="C1" s="299"/>
      <c r="D1" s="299"/>
      <c r="E1" s="299"/>
      <c r="F1" s="299"/>
      <c r="G1" s="299"/>
    </row>
    <row r="2" spans="1:10" x14ac:dyDescent="0.2">
      <c r="A2" s="60" t="s">
        <v>202</v>
      </c>
      <c r="B2" s="60"/>
      <c r="C2" s="60"/>
    </row>
    <row r="3" spans="1:10" x14ac:dyDescent="0.2">
      <c r="A3" s="60"/>
      <c r="B3" s="60"/>
      <c r="C3" s="60"/>
    </row>
    <row r="4" spans="1:10" x14ac:dyDescent="0.2">
      <c r="A4" s="97"/>
      <c r="B4" s="97"/>
      <c r="C4" s="97"/>
      <c r="D4" s="98"/>
      <c r="E4" s="98"/>
      <c r="F4" s="98"/>
      <c r="G4" s="98"/>
      <c r="H4" s="98"/>
      <c r="I4" s="98"/>
      <c r="J4" s="98"/>
    </row>
    <row r="5" spans="1:10" ht="15.75" x14ac:dyDescent="0.25">
      <c r="A5" s="37" t="s">
        <v>114</v>
      </c>
      <c r="B5" s="96"/>
      <c r="C5" s="96"/>
      <c r="D5" s="2"/>
      <c r="E5" s="2"/>
      <c r="F5" s="2"/>
      <c r="G5" s="2"/>
      <c r="H5" s="2"/>
    </row>
    <row r="6" spans="1:10" x14ac:dyDescent="0.2">
      <c r="A6" s="291" t="s">
        <v>115</v>
      </c>
      <c r="B6" s="291"/>
      <c r="C6" s="291"/>
      <c r="D6" s="291"/>
      <c r="E6" s="291"/>
      <c r="F6" s="291"/>
      <c r="G6" s="291"/>
      <c r="H6" s="2"/>
    </row>
    <row r="7" spans="1:10" x14ac:dyDescent="0.2">
      <c r="A7" s="301" t="s">
        <v>116</v>
      </c>
      <c r="B7" s="301"/>
      <c r="C7" s="301"/>
      <c r="D7" s="2"/>
      <c r="E7" s="2"/>
      <c r="F7" s="2"/>
      <c r="G7" s="2"/>
      <c r="H7" s="2"/>
    </row>
    <row r="8" spans="1:10" x14ac:dyDescent="0.2">
      <c r="A8" s="302" t="s">
        <v>117</v>
      </c>
      <c r="B8" s="302"/>
      <c r="C8" s="302"/>
      <c r="D8" s="2"/>
      <c r="E8" s="2"/>
      <c r="F8" s="2"/>
      <c r="G8" s="2"/>
      <c r="H8" s="2"/>
    </row>
    <row r="9" spans="1:10" x14ac:dyDescent="0.2">
      <c r="A9" s="302" t="s">
        <v>125</v>
      </c>
      <c r="B9" s="302"/>
      <c r="C9" s="302"/>
      <c r="D9" s="302"/>
      <c r="E9" s="302"/>
      <c r="F9" s="302"/>
      <c r="G9" s="302"/>
      <c r="H9" s="302"/>
    </row>
    <row r="10" spans="1:10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</row>
    <row r="12" spans="1:10" ht="15.75" x14ac:dyDescent="0.25">
      <c r="A12" s="298" t="s">
        <v>184</v>
      </c>
      <c r="B12" s="298"/>
      <c r="C12" s="298"/>
      <c r="D12" s="298"/>
    </row>
    <row r="13" spans="1:10" x14ac:dyDescent="0.2">
      <c r="A13" s="173" t="s">
        <v>185</v>
      </c>
    </row>
    <row r="14" spans="1:10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6" spans="1:10" s="2" customFormat="1" ht="15.75" x14ac:dyDescent="0.25">
      <c r="A16" s="298" t="s">
        <v>70</v>
      </c>
      <c r="B16" s="298"/>
      <c r="C16" s="298"/>
      <c r="D16" s="298"/>
    </row>
    <row r="17" spans="1:10" s="2" customFormat="1" x14ac:dyDescent="0.2">
      <c r="A17" s="292" t="s">
        <v>41</v>
      </c>
      <c r="B17" s="292"/>
      <c r="C17" s="292"/>
      <c r="D17" s="292"/>
    </row>
    <row r="18" spans="1:10" s="2" customFormat="1" x14ac:dyDescent="0.2">
      <c r="A18" s="292" t="s">
        <v>42</v>
      </c>
      <c r="B18" s="292"/>
      <c r="C18" s="292"/>
      <c r="D18" s="292"/>
    </row>
    <row r="19" spans="1:10" s="2" customFormat="1" x14ac:dyDescent="0.2">
      <c r="A19" s="40"/>
      <c r="B19" s="40"/>
      <c r="C19" s="40"/>
      <c r="D19" s="40"/>
      <c r="E19" s="41"/>
      <c r="F19" s="41"/>
      <c r="G19" s="41"/>
      <c r="H19" s="41"/>
      <c r="I19" s="41"/>
      <c r="J19" s="41"/>
    </row>
    <row r="20" spans="1:10" s="2" customFormat="1" x14ac:dyDescent="0.2">
      <c r="A20" s="38"/>
    </row>
    <row r="21" spans="1:10" s="2" customFormat="1" ht="15.75" x14ac:dyDescent="0.25">
      <c r="A21" s="298" t="s">
        <v>40</v>
      </c>
      <c r="B21" s="298"/>
      <c r="C21" s="298"/>
      <c r="D21" s="298"/>
      <c r="E21" s="298"/>
    </row>
    <row r="22" spans="1:10" s="2" customFormat="1" ht="15.75" x14ac:dyDescent="0.25">
      <c r="A22" s="107" t="s">
        <v>135</v>
      </c>
      <c r="B22" s="37"/>
      <c r="C22" s="37"/>
      <c r="D22" s="37"/>
      <c r="E22" s="37"/>
    </row>
    <row r="23" spans="1:10" s="2" customFormat="1" ht="15.75" x14ac:dyDescent="0.25">
      <c r="A23" s="107" t="s">
        <v>136</v>
      </c>
      <c r="B23" s="37"/>
      <c r="C23" s="37"/>
      <c r="D23" s="37"/>
      <c r="E23" s="37"/>
    </row>
    <row r="24" spans="1:10" s="2" customFormat="1" x14ac:dyDescent="0.2">
      <c r="A24" s="292" t="s">
        <v>49</v>
      </c>
      <c r="B24" s="292"/>
      <c r="C24" s="292"/>
      <c r="D24" s="292"/>
    </row>
    <row r="25" spans="1:10" s="2" customFormat="1" x14ac:dyDescent="0.2">
      <c r="A25" s="292" t="s">
        <v>50</v>
      </c>
      <c r="B25" s="292"/>
      <c r="C25" s="292"/>
      <c r="D25" s="292"/>
    </row>
    <row r="26" spans="1:10" s="2" customFormat="1" x14ac:dyDescent="0.2">
      <c r="A26" s="292" t="s">
        <v>51</v>
      </c>
      <c r="B26" s="292"/>
      <c r="C26" s="292"/>
      <c r="D26" s="292"/>
    </row>
    <row r="27" spans="1:10" s="2" customFormat="1" x14ac:dyDescent="0.2">
      <c r="A27" s="292" t="s">
        <v>137</v>
      </c>
      <c r="B27" s="292"/>
      <c r="C27" s="292"/>
      <c r="D27" s="292"/>
      <c r="E27" s="292"/>
      <c r="F27" s="292"/>
      <c r="G27" s="292"/>
      <c r="H27" s="292"/>
    </row>
    <row r="28" spans="1:10" s="2" customFormat="1" x14ac:dyDescent="0.2">
      <c r="A28" s="292" t="s">
        <v>52</v>
      </c>
      <c r="B28" s="292"/>
      <c r="C28" s="292"/>
      <c r="D28" s="292"/>
      <c r="E28" s="292"/>
    </row>
    <row r="29" spans="1:10" s="2" customFormat="1" x14ac:dyDescent="0.2">
      <c r="A29" s="38" t="s">
        <v>138</v>
      </c>
      <c r="B29" s="38"/>
      <c r="C29" s="38"/>
      <c r="D29" s="38"/>
      <c r="E29" s="38"/>
    </row>
    <row r="30" spans="1:10" s="2" customFormat="1" x14ac:dyDescent="0.2">
      <c r="A30" s="292" t="s">
        <v>51</v>
      </c>
      <c r="B30" s="292"/>
      <c r="C30" s="292"/>
      <c r="D30" s="292"/>
      <c r="E30" s="38"/>
    </row>
    <row r="31" spans="1:10" s="2" customFormat="1" x14ac:dyDescent="0.2">
      <c r="A31" s="292" t="s">
        <v>139</v>
      </c>
      <c r="B31" s="292"/>
      <c r="C31" s="292"/>
      <c r="D31" s="292"/>
      <c r="E31" s="292"/>
      <c r="F31" s="292"/>
      <c r="G31" s="292"/>
      <c r="H31" s="292"/>
      <c r="I31" s="292"/>
      <c r="J31" s="292"/>
    </row>
    <row r="32" spans="1:10" s="2" customFormat="1" x14ac:dyDescent="0.2">
      <c r="A32" s="38" t="s">
        <v>140</v>
      </c>
      <c r="B32" s="38"/>
      <c r="C32" s="38"/>
      <c r="D32" s="38"/>
      <c r="E32" s="38"/>
      <c r="F32" s="38"/>
      <c r="G32" s="38"/>
      <c r="H32" s="38"/>
      <c r="I32" s="38"/>
      <c r="J32" s="38"/>
    </row>
    <row r="33" spans="1:10" s="2" customFormat="1" x14ac:dyDescent="0.2">
      <c r="A33" s="292" t="s">
        <v>52</v>
      </c>
      <c r="B33" s="292"/>
      <c r="C33" s="292"/>
      <c r="D33" s="292"/>
      <c r="E33" s="292"/>
    </row>
    <row r="34" spans="1:10" s="2" customFormat="1" x14ac:dyDescent="0.2">
      <c r="A34" s="40"/>
      <c r="B34" s="40"/>
      <c r="C34" s="40"/>
      <c r="D34" s="40"/>
      <c r="E34" s="40"/>
      <c r="F34" s="41"/>
      <c r="G34" s="41"/>
      <c r="H34" s="41"/>
      <c r="I34" s="41"/>
      <c r="J34" s="41"/>
    </row>
    <row r="35" spans="1:10" s="2" customFormat="1" x14ac:dyDescent="0.2"/>
    <row r="36" spans="1:10" s="2" customFormat="1" ht="15.75" x14ac:dyDescent="0.25">
      <c r="A36" s="298" t="s">
        <v>87</v>
      </c>
      <c r="B36" s="298"/>
      <c r="C36" s="298"/>
      <c r="D36" s="298"/>
      <c r="E36" s="298"/>
      <c r="F36" s="298"/>
    </row>
    <row r="37" spans="1:10" s="2" customFormat="1" x14ac:dyDescent="0.2">
      <c r="A37" s="292" t="s">
        <v>43</v>
      </c>
      <c r="B37" s="292"/>
      <c r="C37" s="292"/>
      <c r="D37" s="292"/>
      <c r="E37" s="292"/>
    </row>
    <row r="38" spans="1:10" s="2" customFormat="1" x14ac:dyDescent="0.2">
      <c r="A38" s="292" t="s">
        <v>44</v>
      </c>
      <c r="B38" s="292"/>
      <c r="C38" s="292"/>
      <c r="D38" s="292"/>
    </row>
    <row r="39" spans="1:10" s="2" customFormat="1" x14ac:dyDescent="0.2">
      <c r="A39" s="300" t="s">
        <v>158</v>
      </c>
      <c r="B39" s="297"/>
      <c r="C39" s="297"/>
      <c r="D39" s="297"/>
      <c r="E39" s="297"/>
      <c r="F39" s="297"/>
      <c r="G39" s="297"/>
    </row>
    <row r="40" spans="1:10" s="2" customFormat="1" x14ac:dyDescent="0.2">
      <c r="A40" s="292" t="s">
        <v>45</v>
      </c>
      <c r="B40" s="292"/>
      <c r="C40" s="292"/>
      <c r="D40" s="292"/>
      <c r="E40" s="292"/>
      <c r="F40" s="292"/>
    </row>
    <row r="41" spans="1:10" s="2" customFormat="1" x14ac:dyDescent="0.2">
      <c r="A41" s="297" t="s">
        <v>46</v>
      </c>
      <c r="B41" s="297"/>
      <c r="C41" s="297"/>
      <c r="D41" s="297"/>
      <c r="E41" s="297"/>
      <c r="F41" s="297"/>
    </row>
    <row r="42" spans="1:10" s="2" customForma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</row>
    <row r="43" spans="1:10" s="2" customFormat="1" x14ac:dyDescent="0.2"/>
    <row r="44" spans="1:10" s="2" customFormat="1" ht="15.75" x14ac:dyDescent="0.25">
      <c r="A44" s="298" t="s">
        <v>67</v>
      </c>
      <c r="B44" s="298"/>
      <c r="C44" s="298"/>
      <c r="D44" s="298"/>
      <c r="E44" s="298"/>
      <c r="F44" s="298"/>
    </row>
    <row r="45" spans="1:10" s="2" customFormat="1" x14ac:dyDescent="0.2">
      <c r="A45" s="291" t="s">
        <v>68</v>
      </c>
      <c r="B45" s="291"/>
      <c r="C45" s="291"/>
      <c r="D45" s="291"/>
      <c r="E45" s="291"/>
    </row>
    <row r="46" spans="1:10" s="2" customFormat="1" x14ac:dyDescent="0.2">
      <c r="A46" s="291" t="s">
        <v>69</v>
      </c>
      <c r="B46" s="291"/>
      <c r="C46" s="291"/>
      <c r="D46" s="291"/>
    </row>
    <row r="47" spans="1:10" s="2" customFormat="1" x14ac:dyDescent="0.2">
      <c r="A47" s="291" t="s">
        <v>43</v>
      </c>
      <c r="B47" s="292"/>
      <c r="C47" s="292"/>
      <c r="D47" s="292"/>
      <c r="E47" s="292"/>
      <c r="F47" s="292"/>
    </row>
    <row r="48" spans="1:10" s="2" customFormat="1" x14ac:dyDescent="0.2">
      <c r="A48" s="291" t="s">
        <v>159</v>
      </c>
      <c r="B48" s="291"/>
      <c r="C48" s="291"/>
      <c r="D48" s="291"/>
      <c r="E48" s="291"/>
      <c r="F48" s="291"/>
      <c r="G48" s="291"/>
      <c r="H48" s="291"/>
      <c r="I48" s="291"/>
      <c r="J48" s="291"/>
    </row>
    <row r="49" spans="1:10" s="2" customFormat="1" x14ac:dyDescent="0.2">
      <c r="A49" s="107" t="s">
        <v>182</v>
      </c>
      <c r="B49" s="38"/>
      <c r="C49" s="38"/>
      <c r="D49" s="38"/>
      <c r="E49" s="38"/>
      <c r="F49" s="38"/>
      <c r="G49" s="38"/>
      <c r="H49" s="38"/>
      <c r="I49" s="38"/>
    </row>
    <row r="50" spans="1:10" s="2" customFormat="1" x14ac:dyDescent="0.2">
      <c r="A50" s="137" t="s">
        <v>183</v>
      </c>
      <c r="B50" s="38"/>
      <c r="C50" s="38"/>
      <c r="D50" s="38"/>
      <c r="E50" s="38"/>
      <c r="F50" s="38"/>
      <c r="G50" s="38"/>
      <c r="H50" s="38"/>
      <c r="I50" s="38"/>
    </row>
    <row r="51" spans="1:10" s="2" customFormat="1" x14ac:dyDescent="0.2">
      <c r="A51" s="292" t="s">
        <v>109</v>
      </c>
      <c r="B51" s="292"/>
      <c r="C51" s="292"/>
      <c r="D51" s="292"/>
      <c r="E51" s="292"/>
      <c r="F51" s="292"/>
      <c r="G51" s="292"/>
      <c r="H51" s="292"/>
    </row>
    <row r="52" spans="1:10" s="2" customFormat="1" x14ac:dyDescent="0.2">
      <c r="A52" s="297" t="s">
        <v>110</v>
      </c>
      <c r="B52" s="297"/>
      <c r="C52" s="297"/>
      <c r="D52" s="297"/>
      <c r="E52" s="297"/>
      <c r="F52" s="297"/>
      <c r="G52" s="297"/>
      <c r="H52" s="38"/>
    </row>
    <row r="53" spans="1:10" s="2" customForma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</row>
    <row r="54" spans="1:10" s="2" customFormat="1" x14ac:dyDescent="0.2"/>
    <row r="55" spans="1:10" s="2" customFormat="1" ht="15.75" x14ac:dyDescent="0.25">
      <c r="A55" s="298" t="s">
        <v>99</v>
      </c>
      <c r="B55" s="298"/>
      <c r="C55" s="298"/>
      <c r="D55" s="298"/>
    </row>
    <row r="56" spans="1:10" s="2" customFormat="1" x14ac:dyDescent="0.2">
      <c r="A56" s="292" t="s">
        <v>100</v>
      </c>
      <c r="B56" s="292"/>
      <c r="C56" s="292"/>
      <c r="D56" s="292"/>
    </row>
    <row r="57" spans="1:10" s="2" customFormat="1" x14ac:dyDescent="0.2">
      <c r="A57" s="291" t="s">
        <v>191</v>
      </c>
      <c r="B57" s="292"/>
      <c r="C57" s="292"/>
      <c r="D57" s="292"/>
      <c r="E57" s="292"/>
      <c r="F57" s="292"/>
      <c r="G57" s="292"/>
      <c r="H57" s="292"/>
    </row>
    <row r="58" spans="1:10" s="2" customFormat="1" x14ac:dyDescent="0.2">
      <c r="A58" s="292" t="s">
        <v>101</v>
      </c>
      <c r="B58" s="292"/>
      <c r="C58" s="292"/>
      <c r="D58" s="292"/>
      <c r="E58" s="292"/>
    </row>
    <row r="59" spans="1:10" s="2" customFormat="1" x14ac:dyDescent="0.2">
      <c r="A59" s="292" t="s">
        <v>103</v>
      </c>
      <c r="B59" s="292"/>
      <c r="C59" s="292"/>
      <c r="D59" s="292"/>
      <c r="E59" s="292"/>
    </row>
    <row r="60" spans="1:10" s="2" customFormat="1" x14ac:dyDescent="0.2">
      <c r="A60" s="291" t="s">
        <v>192</v>
      </c>
      <c r="B60" s="292"/>
      <c r="C60" s="292"/>
      <c r="D60" s="292"/>
      <c r="E60" s="292"/>
      <c r="F60" s="292"/>
      <c r="G60" s="292"/>
      <c r="H60" s="292"/>
      <c r="I60" s="292"/>
      <c r="J60" s="292"/>
    </row>
    <row r="61" spans="1:10" s="2" customFormat="1" x14ac:dyDescent="0.2">
      <c r="A61" s="292" t="s">
        <v>102</v>
      </c>
      <c r="B61" s="292"/>
      <c r="C61" s="292"/>
      <c r="D61" s="292"/>
      <c r="E61" s="292"/>
    </row>
    <row r="62" spans="1:10" s="2" customFormat="1" x14ac:dyDescent="0.2">
      <c r="A62" s="291" t="s">
        <v>193</v>
      </c>
      <c r="B62" s="292"/>
      <c r="C62" s="292"/>
      <c r="D62" s="292"/>
      <c r="E62" s="292"/>
      <c r="F62" s="292"/>
      <c r="G62" s="292"/>
      <c r="H62" s="292"/>
      <c r="I62" s="292"/>
      <c r="J62" s="292"/>
    </row>
    <row r="63" spans="1:10" s="2" customFormat="1" x14ac:dyDescent="0.2">
      <c r="A63" s="292" t="s">
        <v>104</v>
      </c>
      <c r="B63" s="292"/>
      <c r="C63" s="292"/>
      <c r="D63" s="292"/>
      <c r="E63" s="292"/>
      <c r="F63" s="292"/>
      <c r="G63" s="292"/>
      <c r="H63" s="292"/>
      <c r="I63" s="292"/>
    </row>
    <row r="64" spans="1:10" s="2" customForma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</row>
    <row r="65" spans="1:10" s="2" customFormat="1" x14ac:dyDescent="0.2"/>
    <row r="66" spans="1:10" s="2" customFormat="1" ht="15.75" x14ac:dyDescent="0.25">
      <c r="A66" s="298" t="s">
        <v>106</v>
      </c>
      <c r="B66" s="298"/>
      <c r="C66" s="298"/>
      <c r="D66" s="298"/>
    </row>
    <row r="67" spans="1:10" s="2" customFormat="1" x14ac:dyDescent="0.2">
      <c r="A67" s="291" t="s">
        <v>68</v>
      </c>
      <c r="B67" s="291"/>
      <c r="C67" s="291"/>
      <c r="D67" s="291"/>
      <c r="E67" s="291"/>
    </row>
    <row r="68" spans="1:10" s="2" customFormat="1" x14ac:dyDescent="0.2">
      <c r="A68" s="292" t="s">
        <v>69</v>
      </c>
      <c r="B68" s="292"/>
      <c r="C68" s="292"/>
      <c r="D68" s="292"/>
      <c r="E68" s="292"/>
      <c r="F68" s="292"/>
      <c r="G68" s="292"/>
      <c r="H68" s="292"/>
      <c r="I68" s="292"/>
      <c r="J68" s="292"/>
    </row>
    <row r="69" spans="1:10" s="2" customFormat="1" x14ac:dyDescent="0.2">
      <c r="A69" s="291" t="s">
        <v>126</v>
      </c>
      <c r="B69" s="292"/>
      <c r="C69" s="292"/>
      <c r="D69" s="292"/>
      <c r="E69" s="292"/>
      <c r="F69" s="292"/>
      <c r="G69" s="38"/>
      <c r="H69" s="38"/>
      <c r="I69" s="38"/>
      <c r="J69" s="38"/>
    </row>
    <row r="70" spans="1:10" s="2" customFormat="1" x14ac:dyDescent="0.2">
      <c r="A70" s="291" t="s">
        <v>190</v>
      </c>
      <c r="B70" s="292"/>
      <c r="C70" s="292"/>
      <c r="D70" s="292"/>
      <c r="E70" s="292"/>
      <c r="F70" s="292"/>
      <c r="G70" s="38"/>
      <c r="H70" s="38"/>
      <c r="I70" s="38"/>
      <c r="J70" s="38"/>
    </row>
    <row r="71" spans="1:10" s="2" customFormat="1" x14ac:dyDescent="0.2">
      <c r="A71" s="292" t="s">
        <v>109</v>
      </c>
      <c r="B71" s="292"/>
      <c r="C71" s="292"/>
      <c r="D71" s="292"/>
      <c r="E71" s="292"/>
      <c r="F71" s="292"/>
    </row>
    <row r="72" spans="1:10" s="2" customFormat="1" x14ac:dyDescent="0.2">
      <c r="A72" s="41"/>
      <c r="B72" s="40"/>
      <c r="C72" s="40"/>
      <c r="D72" s="40"/>
      <c r="E72" s="40"/>
      <c r="F72" s="40"/>
      <c r="G72" s="40"/>
      <c r="H72" s="40"/>
      <c r="I72" s="41"/>
      <c r="J72" s="41"/>
    </row>
    <row r="73" spans="1:10" s="2" customFormat="1" x14ac:dyDescent="0.2"/>
    <row r="74" spans="1:10" s="2" customFormat="1" ht="15.75" x14ac:dyDescent="0.25">
      <c r="A74" s="37" t="s">
        <v>38</v>
      </c>
    </row>
    <row r="75" spans="1:10" s="2" customFormat="1" x14ac:dyDescent="0.2">
      <c r="A75" s="291" t="s">
        <v>187</v>
      </c>
      <c r="B75" s="292"/>
      <c r="C75" s="292"/>
      <c r="D75" s="292"/>
      <c r="E75" s="292"/>
      <c r="F75" s="292"/>
      <c r="G75" s="292"/>
    </row>
    <row r="76" spans="1:10" s="2" customFormat="1" x14ac:dyDescent="0.2">
      <c r="A76" s="291" t="s">
        <v>188</v>
      </c>
      <c r="B76" s="292"/>
      <c r="C76" s="292"/>
      <c r="D76" s="292"/>
      <c r="E76" s="292"/>
    </row>
    <row r="77" spans="1:10" s="2" customFormat="1" x14ac:dyDescent="0.2">
      <c r="A77" s="291" t="s">
        <v>189</v>
      </c>
      <c r="B77" s="292"/>
      <c r="C77" s="292"/>
      <c r="D77" s="292"/>
      <c r="E77" s="292"/>
      <c r="F77" s="292"/>
      <c r="G77" s="292"/>
    </row>
    <row r="78" spans="1:10" s="2" customFormat="1" x14ac:dyDescent="0.2">
      <c r="A78" s="40"/>
      <c r="B78" s="40"/>
      <c r="C78" s="40"/>
      <c r="D78" s="40"/>
      <c r="E78" s="40"/>
      <c r="F78" s="40"/>
      <c r="G78" s="40"/>
      <c r="H78" s="41"/>
      <c r="I78" s="41"/>
      <c r="J78" s="41"/>
    </row>
    <row r="79" spans="1:10" s="2" customFormat="1" x14ac:dyDescent="0.2"/>
    <row r="80" spans="1:10" s="2" customFormat="1" ht="15.75" x14ac:dyDescent="0.25">
      <c r="A80" s="298" t="s">
        <v>39</v>
      </c>
      <c r="B80" s="298"/>
    </row>
    <row r="81" spans="1:10" s="2" customFormat="1" x14ac:dyDescent="0.2">
      <c r="A81" s="292" t="s">
        <v>47</v>
      </c>
      <c r="B81" s="292"/>
      <c r="C81" s="292"/>
      <c r="D81" s="292"/>
      <c r="E81" s="292"/>
    </row>
    <row r="82" spans="1:10" s="2" customFormat="1" x14ac:dyDescent="0.2">
      <c r="A82" s="292" t="s">
        <v>48</v>
      </c>
      <c r="B82" s="292"/>
      <c r="C82" s="292"/>
      <c r="D82" s="292"/>
      <c r="E82" s="292"/>
      <c r="F82" s="292"/>
      <c r="G82" s="292"/>
      <c r="H82" s="292"/>
    </row>
    <row r="83" spans="1:10" s="2" customFormat="1" x14ac:dyDescent="0.2">
      <c r="A83" s="291" t="s">
        <v>186</v>
      </c>
      <c r="B83" s="292"/>
      <c r="C83" s="292"/>
      <c r="D83" s="292"/>
      <c r="E83" s="292"/>
      <c r="F83" s="292"/>
      <c r="G83" s="292"/>
      <c r="H83" s="292"/>
      <c r="I83" s="292"/>
    </row>
    <row r="84" spans="1:10" s="2" customFormat="1" x14ac:dyDescent="0.2">
      <c r="A84" s="38"/>
      <c r="B84" s="38"/>
      <c r="C84" s="38"/>
      <c r="D84" s="38"/>
      <c r="E84" s="38"/>
      <c r="F84" s="38"/>
      <c r="G84" s="38"/>
      <c r="H84" s="38"/>
    </row>
    <row r="85" spans="1:10" s="2" customFormat="1" x14ac:dyDescent="0.2">
      <c r="A85" s="292" t="s">
        <v>118</v>
      </c>
      <c r="B85" s="292"/>
      <c r="C85" s="292"/>
      <c r="D85" s="292"/>
      <c r="E85" s="292"/>
      <c r="F85" s="292"/>
      <c r="G85" s="292"/>
      <c r="H85" s="292"/>
    </row>
    <row r="86" spans="1:10" s="2" customFormat="1" x14ac:dyDescent="0.2">
      <c r="A86" s="297" t="s">
        <v>75</v>
      </c>
      <c r="B86" s="297"/>
      <c r="C86" s="297"/>
      <c r="D86" s="297"/>
      <c r="E86" s="38"/>
      <c r="F86" s="38"/>
      <c r="G86" s="38"/>
      <c r="H86" s="38"/>
    </row>
    <row r="87" spans="1:10" s="2" customFormat="1" x14ac:dyDescent="0.2">
      <c r="A87" s="297" t="s">
        <v>127</v>
      </c>
      <c r="B87" s="297"/>
      <c r="C87" s="297"/>
      <c r="D87" s="297"/>
      <c r="E87" s="38"/>
      <c r="F87" s="38"/>
      <c r="G87" s="38"/>
      <c r="H87" s="38"/>
    </row>
    <row r="88" spans="1:10" s="2" customFormat="1" x14ac:dyDescent="0.2">
      <c r="A88" s="297" t="s">
        <v>78</v>
      </c>
      <c r="B88" s="297"/>
      <c r="C88" s="297"/>
      <c r="D88" s="38"/>
      <c r="E88" s="38"/>
      <c r="F88" s="38"/>
      <c r="G88" s="38"/>
      <c r="H88" s="38"/>
    </row>
    <row r="89" spans="1:10" s="2" customFormat="1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</row>
    <row r="91" spans="1:10" s="2" customFormat="1" ht="15.75" x14ac:dyDescent="0.25">
      <c r="A91" s="298" t="s">
        <v>85</v>
      </c>
      <c r="B91" s="298"/>
    </row>
    <row r="92" spans="1:10" s="2" customFormat="1" x14ac:dyDescent="0.2">
      <c r="A92" s="292" t="s">
        <v>86</v>
      </c>
      <c r="B92" s="292"/>
      <c r="C92" s="292"/>
      <c r="D92" s="292"/>
      <c r="E92" s="292"/>
      <c r="F92" s="292"/>
      <c r="G92" s="292"/>
      <c r="H92" s="292"/>
      <c r="I92" s="292"/>
    </row>
    <row r="93" spans="1:10" s="2" customFormat="1" x14ac:dyDescent="0.2">
      <c r="A93" s="292" t="s">
        <v>76</v>
      </c>
      <c r="B93" s="292"/>
      <c r="C93" s="292"/>
      <c r="D93" s="292"/>
      <c r="E93" s="292"/>
      <c r="F93" s="292"/>
      <c r="G93" s="292"/>
    </row>
    <row r="94" spans="1:10" s="2" customFormat="1" x14ac:dyDescent="0.2">
      <c r="A94" s="297" t="s">
        <v>75</v>
      </c>
      <c r="B94" s="297"/>
      <c r="C94" s="297"/>
      <c r="D94" s="297"/>
    </row>
    <row r="95" spans="1:10" s="2" customFormat="1" x14ac:dyDescent="0.2">
      <c r="A95" s="297" t="s">
        <v>77</v>
      </c>
      <c r="B95" s="297"/>
      <c r="C95" s="297"/>
    </row>
    <row r="96" spans="1:10" s="2" customFormat="1" x14ac:dyDescent="0.2">
      <c r="A96" s="297" t="s">
        <v>78</v>
      </c>
      <c r="B96" s="297"/>
      <c r="C96" s="297"/>
    </row>
    <row r="97" spans="1:10" s="2" customFormat="1" x14ac:dyDescent="0.2">
      <c r="A97" s="292" t="s">
        <v>79</v>
      </c>
      <c r="B97" s="292"/>
      <c r="C97" s="292"/>
      <c r="D97" s="292"/>
      <c r="E97" s="292"/>
      <c r="F97" s="292"/>
      <c r="G97" s="292"/>
    </row>
    <row r="98" spans="1:10" s="2" customFormat="1" x14ac:dyDescent="0.2">
      <c r="A98" s="297" t="s">
        <v>80</v>
      </c>
      <c r="B98" s="297"/>
      <c r="C98" s="297"/>
      <c r="D98" s="297"/>
      <c r="E98" s="297"/>
      <c r="F98" s="297"/>
      <c r="G98" s="297"/>
    </row>
    <row r="99" spans="1:10" s="2" customFormat="1" x14ac:dyDescent="0.2">
      <c r="A99" s="297" t="s">
        <v>81</v>
      </c>
      <c r="B99" s="297"/>
      <c r="C99" s="297"/>
      <c r="D99" s="297"/>
      <c r="E99" s="297"/>
    </row>
    <row r="100" spans="1:1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</row>
    <row r="102" spans="1:10" ht="15.75" x14ac:dyDescent="0.25">
      <c r="A102" s="298" t="s">
        <v>54</v>
      </c>
      <c r="B102" s="298"/>
      <c r="C102" s="298"/>
      <c r="D102" s="298"/>
      <c r="E102" s="298"/>
    </row>
    <row r="103" spans="1:10" ht="14.25" x14ac:dyDescent="0.2">
      <c r="A103" s="294" t="s">
        <v>162</v>
      </c>
      <c r="B103" s="295"/>
      <c r="C103" s="295"/>
    </row>
    <row r="104" spans="1:10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</row>
    <row r="106" spans="1:10" ht="18" x14ac:dyDescent="0.25">
      <c r="A106" s="293" t="s">
        <v>149</v>
      </c>
      <c r="B106" s="293"/>
      <c r="C106" s="293"/>
      <c r="D106" s="293"/>
      <c r="E106" s="293"/>
      <c r="F106" s="293"/>
      <c r="G106" s="293"/>
      <c r="H106" s="293"/>
      <c r="I106" s="293"/>
      <c r="J106" s="293"/>
    </row>
    <row r="107" spans="1:10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</row>
    <row r="109" spans="1:10" x14ac:dyDescent="0.2">
      <c r="A109" s="5" t="s">
        <v>82</v>
      </c>
    </row>
    <row r="110" spans="1:10" x14ac:dyDescent="0.2">
      <c r="A110" s="99" t="s">
        <v>120</v>
      </c>
    </row>
    <row r="111" spans="1:10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</row>
    <row r="113" spans="1:10" x14ac:dyDescent="0.2">
      <c r="A113" s="5" t="s">
        <v>119</v>
      </c>
    </row>
    <row r="114" spans="1:10" x14ac:dyDescent="0.2">
      <c r="A114" s="296" t="s">
        <v>121</v>
      </c>
      <c r="B114" s="296"/>
      <c r="C114" s="296"/>
      <c r="D114" s="296"/>
      <c r="E114" s="296"/>
      <c r="F114" s="296"/>
      <c r="G114" s="296"/>
      <c r="H114" s="296"/>
      <c r="I114" s="296"/>
    </row>
    <row r="115" spans="1:10" x14ac:dyDescent="0.2">
      <c r="A115" s="296" t="s">
        <v>122</v>
      </c>
      <c r="B115" s="296"/>
      <c r="C115" s="296"/>
      <c r="D115" s="296"/>
      <c r="E115" s="296"/>
      <c r="F115" s="2"/>
      <c r="G115" s="2"/>
      <c r="H115" s="2"/>
      <c r="I115" s="2"/>
    </row>
    <row r="116" spans="1:10" x14ac:dyDescent="0.2">
      <c r="A116" s="296" t="s">
        <v>123</v>
      </c>
      <c r="B116" s="296"/>
      <c r="C116" s="296"/>
      <c r="D116" s="2"/>
      <c r="E116" s="2"/>
      <c r="F116" s="2"/>
      <c r="G116" s="2"/>
      <c r="H116" s="2"/>
      <c r="I116" s="2"/>
    </row>
    <row r="117" spans="1:10" x14ac:dyDescent="0.2">
      <c r="A117" s="296" t="s">
        <v>124</v>
      </c>
      <c r="B117" s="296"/>
      <c r="C117" s="296"/>
      <c r="D117" s="296"/>
      <c r="E117" s="2"/>
      <c r="F117" s="2"/>
      <c r="G117" s="2"/>
      <c r="H117" s="2"/>
      <c r="I117" s="2"/>
    </row>
    <row r="118" spans="1:10" x14ac:dyDescent="0.2">
      <c r="A118" s="296" t="s">
        <v>131</v>
      </c>
      <c r="B118" s="296"/>
      <c r="C118" s="296"/>
      <c r="D118" s="296"/>
      <c r="E118" s="2"/>
      <c r="F118" s="2"/>
      <c r="G118" s="2"/>
      <c r="H118" s="2"/>
      <c r="I118" s="2"/>
    </row>
    <row r="119" spans="1:10" x14ac:dyDescent="0.2">
      <c r="A119" s="296" t="s">
        <v>132</v>
      </c>
      <c r="B119" s="296"/>
      <c r="C119" s="296"/>
      <c r="D119" s="296"/>
      <c r="E119" s="2"/>
      <c r="F119" s="2"/>
      <c r="G119" s="2"/>
      <c r="H119" s="2"/>
      <c r="I119" s="2"/>
    </row>
    <row r="120" spans="1:10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</row>
    <row r="122" spans="1:10" x14ac:dyDescent="0.2">
      <c r="A122" s="5" t="s">
        <v>133</v>
      </c>
    </row>
    <row r="123" spans="1:10" x14ac:dyDescent="0.2">
      <c r="A123" s="292" t="s">
        <v>134</v>
      </c>
      <c r="B123" s="292"/>
      <c r="C123" s="292"/>
      <c r="D123" s="292"/>
      <c r="E123" s="292"/>
      <c r="F123" s="292"/>
      <c r="G123" s="292"/>
    </row>
    <row r="124" spans="1:10" x14ac:dyDescent="0.2">
      <c r="A124" s="38" t="s">
        <v>141</v>
      </c>
      <c r="B124" s="38"/>
      <c r="C124" s="38"/>
      <c r="D124" s="38"/>
      <c r="E124" s="38"/>
      <c r="F124" s="38"/>
      <c r="G124" s="38"/>
    </row>
    <row r="125" spans="1:10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</row>
    <row r="127" spans="1:10" x14ac:dyDescent="0.2">
      <c r="A127" s="5" t="s">
        <v>147</v>
      </c>
    </row>
    <row r="128" spans="1:10" x14ac:dyDescent="0.2">
      <c r="A128" s="99" t="s">
        <v>148</v>
      </c>
    </row>
    <row r="129" spans="1:10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</row>
    <row r="131" spans="1:10" x14ac:dyDescent="0.2">
      <c r="A131" s="138" t="s">
        <v>164</v>
      </c>
    </row>
    <row r="132" spans="1:10" x14ac:dyDescent="0.2">
      <c r="A132" s="139" t="s">
        <v>163</v>
      </c>
    </row>
    <row r="133" spans="1:10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</row>
    <row r="135" spans="1:10" x14ac:dyDescent="0.2">
      <c r="A135" s="138" t="s">
        <v>194</v>
      </c>
    </row>
    <row r="136" spans="1:10" x14ac:dyDescent="0.2">
      <c r="A136" s="139" t="s">
        <v>195</v>
      </c>
    </row>
    <row r="137" spans="1:10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</row>
    <row r="139" spans="1:10" x14ac:dyDescent="0.2">
      <c r="A139" s="138" t="s">
        <v>196</v>
      </c>
    </row>
    <row r="140" spans="1:10" x14ac:dyDescent="0.2">
      <c r="A140" s="139" t="s">
        <v>197</v>
      </c>
    </row>
    <row r="141" spans="1:10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</row>
    <row r="143" spans="1:10" x14ac:dyDescent="0.2">
      <c r="A143" s="138" t="s">
        <v>198</v>
      </c>
    </row>
    <row r="144" spans="1:10" x14ac:dyDescent="0.2">
      <c r="A144" s="139" t="s">
        <v>199</v>
      </c>
    </row>
    <row r="145" spans="1:10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</row>
    <row r="147" spans="1:10" x14ac:dyDescent="0.2">
      <c r="A147" s="138" t="s">
        <v>200</v>
      </c>
    </row>
    <row r="148" spans="1:10" x14ac:dyDescent="0.2">
      <c r="A148" s="139" t="s">
        <v>201</v>
      </c>
    </row>
    <row r="149" spans="1:10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</row>
    <row r="151" spans="1:10" x14ac:dyDescent="0.2">
      <c r="A151" s="138" t="s">
        <v>202</v>
      </c>
    </row>
    <row r="152" spans="1:10" x14ac:dyDescent="0.2">
      <c r="A152" s="139" t="s">
        <v>203</v>
      </c>
    </row>
    <row r="153" spans="1:10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</row>
  </sheetData>
  <sheetProtection sheet="1" selectLockedCells="1"/>
  <customSheetViews>
    <customSheetView guid="{38C5960F-393B-4F2B-8EBD-87B6596F176A}" showGridLines="0" showRowCol="0">
      <selection activeCell="D160" sqref="D160"/>
      <rowBreaks count="2" manualBreakCount="2">
        <brk id="64" max="16383" man="1"/>
        <brk id="129" max="16383" man="1"/>
      </rowBreaks>
      <pageMargins left="0.19685039370078741" right="0.19685039370078741" top="0.59055118110236227" bottom="0.19685039370078741" header="0.51181102362204722" footer="0.19685039370078741"/>
      <pageSetup paperSize="9" scale="83" fitToHeight="2" orientation="portrait" horizontalDpi="300" verticalDpi="300" r:id="rId1"/>
      <headerFooter alignWithMargins="0">
        <oddFooter>&amp;RErstellt von:
Manuel Spies
&amp;G</oddFooter>
      </headerFooter>
    </customSheetView>
  </customSheetViews>
  <mergeCells count="76">
    <mergeCell ref="A37:E37"/>
    <mergeCell ref="A30:D30"/>
    <mergeCell ref="A33:E33"/>
    <mergeCell ref="A31:J31"/>
    <mergeCell ref="A7:C7"/>
    <mergeCell ref="A8:C8"/>
    <mergeCell ref="A9:H9"/>
    <mergeCell ref="A27:H27"/>
    <mergeCell ref="A12:D12"/>
    <mergeCell ref="A63:I63"/>
    <mergeCell ref="A40:F40"/>
    <mergeCell ref="A59:E59"/>
    <mergeCell ref="A47:F47"/>
    <mergeCell ref="A36:F36"/>
    <mergeCell ref="A44:F44"/>
    <mergeCell ref="A45:E45"/>
    <mergeCell ref="A46:D46"/>
    <mergeCell ref="A39:G39"/>
    <mergeCell ref="A38:D38"/>
    <mergeCell ref="A1:G1"/>
    <mergeCell ref="A28:E28"/>
    <mergeCell ref="A26:D26"/>
    <mergeCell ref="A25:D25"/>
    <mergeCell ref="A24:D24"/>
    <mergeCell ref="A21:E21"/>
    <mergeCell ref="A18:D18"/>
    <mergeCell ref="A17:D17"/>
    <mergeCell ref="A16:D16"/>
    <mergeCell ref="A6:G6"/>
    <mergeCell ref="A41:F41"/>
    <mergeCell ref="A51:H51"/>
    <mergeCell ref="A71:F71"/>
    <mergeCell ref="A98:G98"/>
    <mergeCell ref="A96:C96"/>
    <mergeCell ref="A87:D87"/>
    <mergeCell ref="A86:D86"/>
    <mergeCell ref="A88:C88"/>
    <mergeCell ref="A56:D56"/>
    <mergeCell ref="A58:E58"/>
    <mergeCell ref="A66:D66"/>
    <mergeCell ref="A67:E67"/>
    <mergeCell ref="A68:J68"/>
    <mergeCell ref="A70:F70"/>
    <mergeCell ref="A52:G52"/>
    <mergeCell ref="A55:D55"/>
    <mergeCell ref="A57:H57"/>
    <mergeCell ref="A60:J60"/>
    <mergeCell ref="A61:E61"/>
    <mergeCell ref="A62:J62"/>
    <mergeCell ref="A81:E81"/>
    <mergeCell ref="A82:H82"/>
    <mergeCell ref="A83:I83"/>
    <mergeCell ref="A85:H85"/>
    <mergeCell ref="A75:G75"/>
    <mergeCell ref="A76:E76"/>
    <mergeCell ref="A77:G77"/>
    <mergeCell ref="A80:B80"/>
    <mergeCell ref="A117:D117"/>
    <mergeCell ref="A95:C95"/>
    <mergeCell ref="A97:G97"/>
    <mergeCell ref="A99:E99"/>
    <mergeCell ref="A102:E102"/>
    <mergeCell ref="A91:B91"/>
    <mergeCell ref="A92:I92"/>
    <mergeCell ref="A93:G93"/>
    <mergeCell ref="A94:D94"/>
    <mergeCell ref="A69:F69"/>
    <mergeCell ref="A48:J48"/>
    <mergeCell ref="A123:G123"/>
    <mergeCell ref="A106:J106"/>
    <mergeCell ref="A103:C103"/>
    <mergeCell ref="A114:I114"/>
    <mergeCell ref="A115:E115"/>
    <mergeCell ref="A116:C116"/>
    <mergeCell ref="A119:D119"/>
    <mergeCell ref="A118:D118"/>
  </mergeCells>
  <phoneticPr fontId="3" type="noConversion"/>
  <hyperlinks>
    <hyperlink ref="A103" r:id="rId2"/>
  </hyperlinks>
  <pageMargins left="0.19685039370078741" right="0.19685039370078741" top="0.59055118110236227" bottom="0.19685039370078741" header="0.51181102362204722" footer="0.19685039370078741"/>
  <pageSetup paperSize="9" scale="83" fitToHeight="2" orientation="portrait" horizontalDpi="300" verticalDpi="300" r:id="rId3"/>
  <headerFooter alignWithMargins="0">
    <oddFooter>&amp;RErstellt von:
Manuel Spies
&amp;G</oddFooter>
  </headerFooter>
  <rowBreaks count="2" manualBreakCount="2">
    <brk id="64" max="16383" man="1"/>
    <brk id="129" max="16383" man="1"/>
  </rowBreaks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7" name="Button 1">
              <controlPr defaultSize="0" print="0" autoFill="0" autoPict="0" macro="[0]!startseite">
                <anchor moveWithCells="1" sizeWithCells="1">
                  <from>
                    <xdr:col>0</xdr:col>
                    <xdr:colOff>38100</xdr:colOff>
                    <xdr:row>0</xdr:row>
                    <xdr:rowOff>38100</xdr:rowOff>
                  </from>
                  <to>
                    <xdr:col>1</xdr:col>
                    <xdr:colOff>342900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8" name="Button 11">
              <controlPr defaultSize="0" print="0" autoFill="0" autoPict="0" macro="[0]!drucken1">
                <anchor moveWithCells="1">
                  <from>
                    <xdr:col>1</xdr:col>
                    <xdr:colOff>381000</xdr:colOff>
                    <xdr:row>0</xdr:row>
                    <xdr:rowOff>38100</xdr:rowOff>
                  </from>
                  <to>
                    <xdr:col>2</xdr:col>
                    <xdr:colOff>685800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9" name="Button 13">
              <controlPr defaultSize="0" print="0" autoFill="0" autoPict="0" macro="[0]!startseite">
                <anchor moveWithCells="1" sizeWithCells="1">
                  <from>
                    <xdr:col>0</xdr:col>
                    <xdr:colOff>38100</xdr:colOff>
                    <xdr:row>0</xdr:row>
                    <xdr:rowOff>38100</xdr:rowOff>
                  </from>
                  <to>
                    <xdr:col>1</xdr:col>
                    <xdr:colOff>342900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0" name="Button 14">
              <controlPr defaultSize="0" print="0" autoFill="0" autoPict="0" macro="[0]!drucken1">
                <anchor moveWithCells="1">
                  <from>
                    <xdr:col>1</xdr:col>
                    <xdr:colOff>381000</xdr:colOff>
                    <xdr:row>0</xdr:row>
                    <xdr:rowOff>38100</xdr:rowOff>
                  </from>
                  <to>
                    <xdr:col>2</xdr:col>
                    <xdr:colOff>685800</xdr:colOff>
                    <xdr:row>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3:C10"/>
  <sheetViews>
    <sheetView showGridLines="0" showRowColHeaders="0" topLeftCell="B1" workbookViewId="0">
      <selection activeCell="C3" sqref="C3:C10"/>
    </sheetView>
  </sheetViews>
  <sheetFormatPr baseColWidth="10" defaultRowHeight="12.75" x14ac:dyDescent="0.2"/>
  <cols>
    <col min="1" max="1" width="2" hidden="1" customWidth="1"/>
    <col min="2" max="2" width="2.5703125" bestFit="1" customWidth="1"/>
    <col min="3" max="3" width="19" bestFit="1" customWidth="1"/>
  </cols>
  <sheetData>
    <row r="3" spans="1:3" x14ac:dyDescent="0.2">
      <c r="A3">
        <v>1</v>
      </c>
      <c r="B3" s="24" t="s">
        <v>26</v>
      </c>
      <c r="C3" s="25" t="s">
        <v>211</v>
      </c>
    </row>
    <row r="4" spans="1:3" x14ac:dyDescent="0.2">
      <c r="A4">
        <v>2</v>
      </c>
      <c r="B4" s="24" t="s">
        <v>27</v>
      </c>
      <c r="C4" s="25" t="s">
        <v>212</v>
      </c>
    </row>
    <row r="5" spans="1:3" x14ac:dyDescent="0.2">
      <c r="A5">
        <v>3</v>
      </c>
      <c r="B5" s="24" t="s">
        <v>28</v>
      </c>
      <c r="C5" s="174" t="s">
        <v>209</v>
      </c>
    </row>
    <row r="6" spans="1:3" x14ac:dyDescent="0.2">
      <c r="A6">
        <v>4</v>
      </c>
      <c r="B6" s="24" t="s">
        <v>29</v>
      </c>
      <c r="C6" s="25" t="s">
        <v>213</v>
      </c>
    </row>
    <row r="7" spans="1:3" x14ac:dyDescent="0.2">
      <c r="A7">
        <v>5</v>
      </c>
      <c r="B7" s="24" t="s">
        <v>30</v>
      </c>
      <c r="C7" s="25" t="s">
        <v>210</v>
      </c>
    </row>
    <row r="8" spans="1:3" x14ac:dyDescent="0.2">
      <c r="A8">
        <v>6</v>
      </c>
      <c r="B8" s="24" t="s">
        <v>31</v>
      </c>
      <c r="C8" s="25" t="s">
        <v>216</v>
      </c>
    </row>
    <row r="9" spans="1:3" x14ac:dyDescent="0.2">
      <c r="A9">
        <v>7</v>
      </c>
      <c r="B9" s="24" t="s">
        <v>32</v>
      </c>
      <c r="C9" s="174" t="s">
        <v>217</v>
      </c>
    </row>
    <row r="10" spans="1:3" x14ac:dyDescent="0.2">
      <c r="A10">
        <v>8</v>
      </c>
      <c r="B10" s="24" t="s">
        <v>33</v>
      </c>
      <c r="C10" s="25" t="s">
        <v>218</v>
      </c>
    </row>
  </sheetData>
  <sheetProtection sheet="1" selectLockedCells="1"/>
  <customSheetViews>
    <customSheetView guid="{38C5960F-393B-4F2B-8EBD-87B6596F176A}" showGridLines="0" showRowCol="0" hiddenColumns="1" topLeftCell="B1">
      <selection activeCell="C10" sqref="C10"/>
      <pageMargins left="0.78740157499999996" right="0.78740157499999996" top="0.984251969" bottom="0.984251969" header="0.4921259845" footer="0.4921259845"/>
      <headerFooter alignWithMargins="0"/>
    </customSheetView>
  </customSheetViews>
  <phoneticPr fontId="3" type="noConversion"/>
  <pageMargins left="0.78740157499999996" right="0.78740157499999996" top="0.984251969" bottom="0.984251969" header="0.4921259845" footer="0.492125984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3" name="Button 1">
              <controlPr defaultSize="0" print="0" autoFill="0" autoPict="0" macro="[0]!startseite">
                <anchor moveWithCells="1" sizeWithCells="1">
                  <from>
                    <xdr:col>1</xdr:col>
                    <xdr:colOff>38100</xdr:colOff>
                    <xdr:row>0</xdr:row>
                    <xdr:rowOff>9525</xdr:rowOff>
                  </from>
                  <to>
                    <xdr:col>2</xdr:col>
                    <xdr:colOff>933450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pageSetUpPr autoPageBreaks="0"/>
  </sheetPr>
  <dimension ref="A1:O50"/>
  <sheetViews>
    <sheetView showGridLines="0" showRowColHeaders="0" zoomScaleNormal="100" workbookViewId="0">
      <selection activeCell="K28" sqref="K28"/>
    </sheetView>
  </sheetViews>
  <sheetFormatPr baseColWidth="10" defaultRowHeight="12.75" x14ac:dyDescent="0.2"/>
  <cols>
    <col min="1" max="1" width="9.7109375" style="72" customWidth="1"/>
    <col min="2" max="2" width="3.28515625" style="72" customWidth="1"/>
    <col min="3" max="3" width="2.5703125" style="72" customWidth="1"/>
    <col min="4" max="4" width="19" style="72" bestFit="1" customWidth="1"/>
    <col min="5" max="5" width="2.5703125" style="72" bestFit="1" customWidth="1"/>
    <col min="6" max="6" width="19" style="72" bestFit="1" customWidth="1"/>
    <col min="7" max="7" width="2.28515625" style="72" customWidth="1"/>
    <col min="8" max="8" width="3" style="26" customWidth="1"/>
    <col min="9" max="9" width="1.5703125" style="72" bestFit="1" customWidth="1"/>
    <col min="10" max="10" width="3" style="26" customWidth="1"/>
    <col min="11" max="11" width="2.85546875" style="67" customWidth="1"/>
    <col min="12" max="12" width="1.5703125" style="72" bestFit="1" customWidth="1"/>
    <col min="13" max="13" width="3.140625" style="67" customWidth="1"/>
    <col min="14" max="14" width="4.140625" style="72" bestFit="1" customWidth="1"/>
    <col min="15" max="16384" width="11.42578125" style="72"/>
  </cols>
  <sheetData>
    <row r="1" spans="1:15" ht="25.5" x14ac:dyDescent="0.35">
      <c r="A1" s="206" t="s">
        <v>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71"/>
    </row>
    <row r="2" spans="1:15" ht="25.5" x14ac:dyDescent="0.35">
      <c r="A2" s="192" t="str">
        <f>IF(Startseite!D36="Liganame hier eingeben!","",Startseite!D36)</f>
        <v>Bayernliga Nord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71"/>
    </row>
    <row r="3" spans="1:15" x14ac:dyDescent="0.2">
      <c r="H3" s="207" t="s">
        <v>20</v>
      </c>
      <c r="I3" s="207"/>
      <c r="J3" s="207"/>
      <c r="K3" s="208" t="s">
        <v>150</v>
      </c>
      <c r="L3" s="209"/>
      <c r="M3" s="209"/>
    </row>
    <row r="4" spans="1:15" ht="13.5" thickBot="1" x14ac:dyDescent="0.25">
      <c r="C4" s="73" t="s">
        <v>66</v>
      </c>
      <c r="D4" s="73" t="s">
        <v>65</v>
      </c>
      <c r="E4" s="73" t="s">
        <v>66</v>
      </c>
      <c r="F4" s="73" t="s">
        <v>65</v>
      </c>
      <c r="G4" s="131"/>
      <c r="H4" s="197" t="s">
        <v>56</v>
      </c>
      <c r="I4" s="198"/>
      <c r="J4" s="198"/>
      <c r="K4" s="197" t="s">
        <v>56</v>
      </c>
      <c r="L4" s="198"/>
      <c r="M4" s="198"/>
    </row>
    <row r="5" spans="1:15" x14ac:dyDescent="0.2">
      <c r="B5" s="199" t="s">
        <v>57</v>
      </c>
      <c r="C5" s="30">
        <v>5</v>
      </c>
      <c r="D5" s="30" t="str">
        <f>VLOOKUP(C5,Anfangstabelle!$A$3:$C$10,3,FALSE)</f>
        <v>SG Schwarzenfeld</v>
      </c>
      <c r="E5" s="30">
        <v>4</v>
      </c>
      <c r="F5" s="202" t="str">
        <f>VLOOKUP(E5,Anfangstabelle!$A$3:$C$10,3,FALSE)</f>
        <v>VfL Veitsbronn</v>
      </c>
      <c r="G5" s="203"/>
      <c r="H5" s="9">
        <f>IF(K5="",0,IF(K5=M5,1,IF(K5&lt;M5,0,2)))</f>
        <v>2</v>
      </c>
      <c r="I5" s="9" t="s">
        <v>58</v>
      </c>
      <c r="J5" s="9">
        <f>IF(M5="",0,IF(K5=M5,1,IF(M5&lt;K5,0,2)))</f>
        <v>0</v>
      </c>
      <c r="K5" s="64">
        <v>6</v>
      </c>
      <c r="L5" s="9" t="s">
        <v>58</v>
      </c>
      <c r="M5" s="68">
        <v>4</v>
      </c>
    </row>
    <row r="6" spans="1:15" x14ac:dyDescent="0.2">
      <c r="B6" s="200"/>
      <c r="C6" s="31">
        <v>2</v>
      </c>
      <c r="D6" s="31" t="str">
        <f>VLOOKUP(C6,Anfangstabelle!$A$3:$C$10,3,FALSE)</f>
        <v>SSV Rehau</v>
      </c>
      <c r="E6" s="31">
        <v>7</v>
      </c>
      <c r="F6" s="204" t="str">
        <f>VLOOKUP(E6,Anfangstabelle!$A$3:$C$10,3,FALSE)</f>
        <v>BS Regensburg</v>
      </c>
      <c r="G6" s="205"/>
      <c r="H6" s="10">
        <f>IF(K6="",0,IF(K6=M6,1,IF(K6&lt;M6,0,2)))</f>
        <v>2</v>
      </c>
      <c r="I6" s="10" t="s">
        <v>58</v>
      </c>
      <c r="J6" s="10">
        <f>IF(M6="",0,IF(K6=M6,1,IF(M6&lt;K6,0,2)))</f>
        <v>0</v>
      </c>
      <c r="K6" s="65">
        <v>6</v>
      </c>
      <c r="L6" s="10" t="s">
        <v>58</v>
      </c>
      <c r="M6" s="69">
        <v>2</v>
      </c>
    </row>
    <row r="7" spans="1:15" x14ac:dyDescent="0.2">
      <c r="B7" s="200"/>
      <c r="C7" s="31">
        <v>1</v>
      </c>
      <c r="D7" s="31" t="str">
        <f>VLOOKUP(C7,Anfangstabelle!$A$3:$C$10,3,FALSE)</f>
        <v>SV Moosbach</v>
      </c>
      <c r="E7" s="31">
        <v>8</v>
      </c>
      <c r="F7" s="204" t="str">
        <f>VLOOKUP(E7,Anfangstabelle!$A$3:$C$10,3,FALSE)</f>
        <v>Drei Wappen Voithenberg</v>
      </c>
      <c r="G7" s="205"/>
      <c r="H7" s="10">
        <f>IF(K7="",0,IF(K7=M7,1,IF(K7&lt;M7,0,2)))</f>
        <v>2</v>
      </c>
      <c r="I7" s="10" t="s">
        <v>58</v>
      </c>
      <c r="J7" s="10">
        <f>IF(M7="",0,IF(K7=M7,1,IF(M7&lt;K7,0,2)))</f>
        <v>0</v>
      </c>
      <c r="K7" s="65">
        <v>6</v>
      </c>
      <c r="L7" s="10" t="s">
        <v>58</v>
      </c>
      <c r="M7" s="69">
        <v>0</v>
      </c>
    </row>
    <row r="8" spans="1:15" ht="13.5" thickBot="1" x14ac:dyDescent="0.25">
      <c r="B8" s="201"/>
      <c r="C8" s="32">
        <v>3</v>
      </c>
      <c r="D8" s="32" t="str">
        <f>VLOOKUP(C8,Anfangstabelle!$A$3:$C$10,3,FALSE)</f>
        <v>Diana Hirschau</v>
      </c>
      <c r="E8" s="32">
        <v>6</v>
      </c>
      <c r="F8" s="210" t="str">
        <f>VLOOKUP(E8,Anfangstabelle!$A$3:$C$10,3,FALSE)</f>
        <v>ATSV Oberkotzau</v>
      </c>
      <c r="G8" s="211"/>
      <c r="H8" s="11">
        <f>IF(K8="",0,IF(K8=M8,1,IF(K8&lt;M8,0,2)))</f>
        <v>0</v>
      </c>
      <c r="I8" s="11" t="s">
        <v>58</v>
      </c>
      <c r="J8" s="11">
        <f>IF(M8="",0,IF(K8=M8,1,IF(M8&lt;K8,0,2)))</f>
        <v>2</v>
      </c>
      <c r="K8" s="66">
        <v>2</v>
      </c>
      <c r="L8" s="11" t="s">
        <v>58</v>
      </c>
      <c r="M8" s="70">
        <v>6</v>
      </c>
    </row>
    <row r="9" spans="1:15" ht="13.5" thickBot="1" x14ac:dyDescent="0.25">
      <c r="F9" s="125"/>
      <c r="G9" s="125"/>
      <c r="I9" s="26"/>
      <c r="L9" s="26"/>
    </row>
    <row r="10" spans="1:15" x14ac:dyDescent="0.2">
      <c r="B10" s="199" t="s">
        <v>59</v>
      </c>
      <c r="C10" s="30">
        <v>3</v>
      </c>
      <c r="D10" s="30" t="str">
        <f>VLOOKUP(C10,Anfangstabelle!$A$3:$C$10,3,FALSE)</f>
        <v>Diana Hirschau</v>
      </c>
      <c r="E10" s="30">
        <v>5</v>
      </c>
      <c r="F10" s="202" t="str">
        <f>VLOOKUP(E10,Anfangstabelle!$A$3:$C$10,3,FALSE)</f>
        <v>SG Schwarzenfeld</v>
      </c>
      <c r="G10" s="203"/>
      <c r="H10" s="9">
        <f>IF(K10="",0,IF(K10=M10,1,IF(K10&lt;M10,0,2)))</f>
        <v>2</v>
      </c>
      <c r="I10" s="9" t="s">
        <v>58</v>
      </c>
      <c r="J10" s="9">
        <f>IF(M10="",0,IF(K10=M10,1,IF(M10&lt;K10,0,2)))</f>
        <v>0</v>
      </c>
      <c r="K10" s="64">
        <v>7</v>
      </c>
      <c r="L10" s="9" t="s">
        <v>58</v>
      </c>
      <c r="M10" s="68">
        <v>1</v>
      </c>
    </row>
    <row r="11" spans="1:15" x14ac:dyDescent="0.2">
      <c r="B11" s="200"/>
      <c r="C11" s="31">
        <v>8</v>
      </c>
      <c r="D11" s="31" t="str">
        <f>VLOOKUP(C11,Anfangstabelle!$A$3:$C$10,3,FALSE)</f>
        <v>Drei Wappen Voithenberg</v>
      </c>
      <c r="E11" s="31">
        <v>4</v>
      </c>
      <c r="F11" s="204" t="str">
        <f>VLOOKUP(E11,Anfangstabelle!$A$3:$C$10,3,FALSE)</f>
        <v>VfL Veitsbronn</v>
      </c>
      <c r="G11" s="205"/>
      <c r="H11" s="10">
        <f>IF(K11="",0,IF(K11=M11,1,IF(K11&lt;M11,0,2)))</f>
        <v>0</v>
      </c>
      <c r="I11" s="10" t="s">
        <v>58</v>
      </c>
      <c r="J11" s="10">
        <f>IF(M11="",0,IF(K11=M11,1,IF(M11&lt;K11,0,2)))</f>
        <v>2</v>
      </c>
      <c r="K11" s="65">
        <v>1</v>
      </c>
      <c r="L11" s="10" t="s">
        <v>58</v>
      </c>
      <c r="M11" s="69">
        <v>7</v>
      </c>
    </row>
    <row r="12" spans="1:15" x14ac:dyDescent="0.2">
      <c r="B12" s="200"/>
      <c r="C12" s="31">
        <v>7</v>
      </c>
      <c r="D12" s="31" t="str">
        <f>VLOOKUP(C12,Anfangstabelle!$A$3:$C$10,3,FALSE)</f>
        <v>BS Regensburg</v>
      </c>
      <c r="E12" s="31">
        <v>1</v>
      </c>
      <c r="F12" s="204" t="str">
        <f>VLOOKUP(E12,Anfangstabelle!$A$3:$C$10,3,FALSE)</f>
        <v>SV Moosbach</v>
      </c>
      <c r="G12" s="205"/>
      <c r="H12" s="10">
        <f>IF(K12="",0,IF(K12=M12,1,IF(K12&lt;M12,0,2)))</f>
        <v>0</v>
      </c>
      <c r="I12" s="10" t="s">
        <v>58</v>
      </c>
      <c r="J12" s="10">
        <f>IF(M12="",0,IF(K12=M12,1,IF(M12&lt;K12,0,2)))</f>
        <v>2</v>
      </c>
      <c r="K12" s="65">
        <v>2</v>
      </c>
      <c r="L12" s="10" t="s">
        <v>58</v>
      </c>
      <c r="M12" s="69">
        <v>6</v>
      </c>
    </row>
    <row r="13" spans="1:15" ht="13.5" thickBot="1" x14ac:dyDescent="0.25">
      <c r="B13" s="201"/>
      <c r="C13" s="32">
        <v>6</v>
      </c>
      <c r="D13" s="32" t="str">
        <f>VLOOKUP(C13,Anfangstabelle!$A$3:$C$10,3,FALSE)</f>
        <v>ATSV Oberkotzau</v>
      </c>
      <c r="E13" s="32">
        <v>2</v>
      </c>
      <c r="F13" s="210" t="str">
        <f>VLOOKUP(E13,Anfangstabelle!$A$3:$C$10,3,FALSE)</f>
        <v>SSV Rehau</v>
      </c>
      <c r="G13" s="211"/>
      <c r="H13" s="11">
        <f>IF(K13="",0,IF(K13=M13,1,IF(K13&lt;M13,0,2)))</f>
        <v>2</v>
      </c>
      <c r="I13" s="11" t="s">
        <v>58</v>
      </c>
      <c r="J13" s="11">
        <f>IF(M13="",0,IF(K13=M13,1,IF(M13&lt;K13,0,2)))</f>
        <v>0</v>
      </c>
      <c r="K13" s="66">
        <v>7</v>
      </c>
      <c r="L13" s="11" t="s">
        <v>58</v>
      </c>
      <c r="M13" s="70">
        <v>3</v>
      </c>
    </row>
    <row r="14" spans="1:15" ht="13.5" thickBot="1" x14ac:dyDescent="0.25">
      <c r="F14" s="125"/>
      <c r="G14" s="125"/>
      <c r="I14" s="26"/>
      <c r="L14" s="26"/>
    </row>
    <row r="15" spans="1:15" x14ac:dyDescent="0.2">
      <c r="B15" s="199" t="s">
        <v>60</v>
      </c>
      <c r="C15" s="30">
        <v>4</v>
      </c>
      <c r="D15" s="30" t="str">
        <f>VLOOKUP(C15,Anfangstabelle!$A$3:$C$10,3,FALSE)</f>
        <v>VfL Veitsbronn</v>
      </c>
      <c r="E15" s="30">
        <v>7</v>
      </c>
      <c r="F15" s="202" t="str">
        <f>VLOOKUP(E15,Anfangstabelle!$A$3:$C$10,3,FALSE)</f>
        <v>BS Regensburg</v>
      </c>
      <c r="G15" s="203"/>
      <c r="H15" s="9">
        <f>IF(K15="",0,IF(K15=M15,1,IF(K15&lt;M15,0,2)))</f>
        <v>2</v>
      </c>
      <c r="I15" s="9" t="s">
        <v>58</v>
      </c>
      <c r="J15" s="9">
        <f>IF(M15="",0,IF(K15=M15,1,IF(M15&lt;K15,0,2)))</f>
        <v>0</v>
      </c>
      <c r="K15" s="64">
        <v>6</v>
      </c>
      <c r="L15" s="9" t="s">
        <v>58</v>
      </c>
      <c r="M15" s="68">
        <v>0</v>
      </c>
    </row>
    <row r="16" spans="1:15" x14ac:dyDescent="0.2">
      <c r="B16" s="200"/>
      <c r="C16" s="31">
        <v>1</v>
      </c>
      <c r="D16" s="31" t="str">
        <f>VLOOKUP(C16,Anfangstabelle!$A$3:$C$10,3,FALSE)</f>
        <v>SV Moosbach</v>
      </c>
      <c r="E16" s="31">
        <v>6</v>
      </c>
      <c r="F16" s="204" t="str">
        <f>VLOOKUP(E16,Anfangstabelle!$A$3:$C$10,3,FALSE)</f>
        <v>ATSV Oberkotzau</v>
      </c>
      <c r="G16" s="205"/>
      <c r="H16" s="10">
        <f>IF(K16="",0,IF(K16=M16,1,IF(K16&lt;M16,0,2)))</f>
        <v>1</v>
      </c>
      <c r="I16" s="10" t="s">
        <v>58</v>
      </c>
      <c r="J16" s="10">
        <f>IF(M16="",0,IF(K16=M16,1,IF(M16&lt;K16,0,2)))</f>
        <v>1</v>
      </c>
      <c r="K16" s="65">
        <v>5</v>
      </c>
      <c r="L16" s="10" t="s">
        <v>58</v>
      </c>
      <c r="M16" s="69">
        <v>5</v>
      </c>
    </row>
    <row r="17" spans="2:13" x14ac:dyDescent="0.2">
      <c r="B17" s="200"/>
      <c r="C17" s="31">
        <v>2</v>
      </c>
      <c r="D17" s="31" t="str">
        <f>VLOOKUP(C17,Anfangstabelle!$A$3:$C$10,3,FALSE)</f>
        <v>SSV Rehau</v>
      </c>
      <c r="E17" s="31">
        <v>5</v>
      </c>
      <c r="F17" s="204" t="str">
        <f>VLOOKUP(E17,Anfangstabelle!$A$3:$C$10,3,FALSE)</f>
        <v>SG Schwarzenfeld</v>
      </c>
      <c r="G17" s="205"/>
      <c r="H17" s="10">
        <f>IF(K17="",0,IF(K17=M17,1,IF(K17&lt;M17,0,2)))</f>
        <v>0</v>
      </c>
      <c r="I17" s="10" t="s">
        <v>58</v>
      </c>
      <c r="J17" s="10">
        <f>IF(M17="",0,IF(K17=M17,1,IF(M17&lt;K17,0,2)))</f>
        <v>2</v>
      </c>
      <c r="K17" s="65">
        <v>3</v>
      </c>
      <c r="L17" s="10" t="s">
        <v>58</v>
      </c>
      <c r="M17" s="69">
        <v>7</v>
      </c>
    </row>
    <row r="18" spans="2:13" ht="13.5" thickBot="1" x14ac:dyDescent="0.25">
      <c r="B18" s="201"/>
      <c r="C18" s="32">
        <v>8</v>
      </c>
      <c r="D18" s="32" t="str">
        <f>VLOOKUP(C18,Anfangstabelle!$A$3:$C$10,3,FALSE)</f>
        <v>Drei Wappen Voithenberg</v>
      </c>
      <c r="E18" s="32">
        <v>3</v>
      </c>
      <c r="F18" s="210" t="str">
        <f>VLOOKUP(E18,Anfangstabelle!$A$3:$C$10,3,FALSE)</f>
        <v>Diana Hirschau</v>
      </c>
      <c r="G18" s="211"/>
      <c r="H18" s="11">
        <f>IF(K18="",0,IF(K18=M18,1,IF(K18&lt;M18,0,2)))</f>
        <v>0</v>
      </c>
      <c r="I18" s="11" t="s">
        <v>58</v>
      </c>
      <c r="J18" s="11">
        <f>IF(M18="",0,IF(K18=M18,1,IF(M18&lt;K18,0,2)))</f>
        <v>2</v>
      </c>
      <c r="K18" s="66">
        <v>2</v>
      </c>
      <c r="L18" s="11" t="s">
        <v>58</v>
      </c>
      <c r="M18" s="70">
        <v>6</v>
      </c>
    </row>
    <row r="19" spans="2:13" ht="13.5" thickBot="1" x14ac:dyDescent="0.25">
      <c r="F19" s="125"/>
      <c r="G19" s="125"/>
      <c r="I19" s="26"/>
      <c r="L19" s="26"/>
    </row>
    <row r="20" spans="2:13" x14ac:dyDescent="0.2">
      <c r="B20" s="199" t="s">
        <v>61</v>
      </c>
      <c r="C20" s="30">
        <v>8</v>
      </c>
      <c r="D20" s="30" t="str">
        <f>VLOOKUP(C20,Anfangstabelle!$A$3:$C$10,3,FALSE)</f>
        <v>Drei Wappen Voithenberg</v>
      </c>
      <c r="E20" s="30">
        <v>2</v>
      </c>
      <c r="F20" s="202" t="str">
        <f>VLOOKUP(E20,Anfangstabelle!$A$3:$C$10,3,FALSE)</f>
        <v>SSV Rehau</v>
      </c>
      <c r="G20" s="203"/>
      <c r="H20" s="9">
        <f>IF(K20="",0,IF(K20=M20,1,IF(K20&lt;M20,0,2)))</f>
        <v>0</v>
      </c>
      <c r="I20" s="9" t="s">
        <v>58</v>
      </c>
      <c r="J20" s="9">
        <f>IF(M20="",0,IF(K20=M20,1,IF(M20&lt;K20,0,2)))</f>
        <v>2</v>
      </c>
      <c r="K20" s="64">
        <v>4</v>
      </c>
      <c r="L20" s="9" t="s">
        <v>58</v>
      </c>
      <c r="M20" s="68">
        <v>6</v>
      </c>
    </row>
    <row r="21" spans="2:13" x14ac:dyDescent="0.2">
      <c r="B21" s="200"/>
      <c r="C21" s="31">
        <v>7</v>
      </c>
      <c r="D21" s="31" t="str">
        <f>VLOOKUP(C21,Anfangstabelle!$A$3:$C$10,3,FALSE)</f>
        <v>BS Regensburg</v>
      </c>
      <c r="E21" s="31">
        <v>3</v>
      </c>
      <c r="F21" s="204" t="str">
        <f>VLOOKUP(E21,Anfangstabelle!$A$3:$C$10,3,FALSE)</f>
        <v>Diana Hirschau</v>
      </c>
      <c r="G21" s="205"/>
      <c r="H21" s="10">
        <f>IF(K21="",0,IF(K21=M21,1,IF(K21&lt;M21,0,2)))</f>
        <v>0</v>
      </c>
      <c r="I21" s="10" t="s">
        <v>58</v>
      </c>
      <c r="J21" s="10">
        <f>IF(M21="",0,IF(K21=M21,1,IF(M21&lt;K21,0,2)))</f>
        <v>2</v>
      </c>
      <c r="K21" s="65">
        <v>0</v>
      </c>
      <c r="L21" s="10" t="s">
        <v>58</v>
      </c>
      <c r="M21" s="69">
        <v>6</v>
      </c>
    </row>
    <row r="22" spans="2:13" x14ac:dyDescent="0.2">
      <c r="B22" s="200"/>
      <c r="C22" s="31">
        <v>6</v>
      </c>
      <c r="D22" s="31" t="str">
        <f>VLOOKUP(C22,Anfangstabelle!$A$3:$C$10,3,FALSE)</f>
        <v>ATSV Oberkotzau</v>
      </c>
      <c r="E22" s="31">
        <v>4</v>
      </c>
      <c r="F22" s="204" t="str">
        <f>VLOOKUP(E22,Anfangstabelle!$A$3:$C$10,3,FALSE)</f>
        <v>VfL Veitsbronn</v>
      </c>
      <c r="G22" s="205"/>
      <c r="H22" s="10">
        <f>IF(K22="",0,IF(K22=M22,1,IF(K22&lt;M22,0,2)))</f>
        <v>2</v>
      </c>
      <c r="I22" s="10" t="s">
        <v>58</v>
      </c>
      <c r="J22" s="10">
        <f>IF(M22="",0,IF(K22=M22,1,IF(M22&lt;K22,0,2)))</f>
        <v>0</v>
      </c>
      <c r="K22" s="65">
        <v>6</v>
      </c>
      <c r="L22" s="10" t="s">
        <v>58</v>
      </c>
      <c r="M22" s="69">
        <v>2</v>
      </c>
    </row>
    <row r="23" spans="2:13" ht="13.5" thickBot="1" x14ac:dyDescent="0.25">
      <c r="B23" s="201"/>
      <c r="C23" s="32">
        <v>1</v>
      </c>
      <c r="D23" s="32" t="str">
        <f>VLOOKUP(C23,Anfangstabelle!$A$3:$C$10,3,FALSE)</f>
        <v>SV Moosbach</v>
      </c>
      <c r="E23" s="32">
        <v>5</v>
      </c>
      <c r="F23" s="210" t="str">
        <f>VLOOKUP(E23,Anfangstabelle!$A$3:$C$10,3,FALSE)</f>
        <v>SG Schwarzenfeld</v>
      </c>
      <c r="G23" s="211"/>
      <c r="H23" s="11">
        <f>IF(K23="",0,IF(K23=M23,1,IF(K23&lt;M23,0,2)))</f>
        <v>2</v>
      </c>
      <c r="I23" s="11" t="s">
        <v>58</v>
      </c>
      <c r="J23" s="11">
        <f>IF(M23="",0,IF(K23=M23,1,IF(M23&lt;K23,0,2)))</f>
        <v>0</v>
      </c>
      <c r="K23" s="66">
        <v>6</v>
      </c>
      <c r="L23" s="11" t="s">
        <v>58</v>
      </c>
      <c r="M23" s="70">
        <v>4</v>
      </c>
    </row>
    <row r="24" spans="2:13" ht="13.5" thickBot="1" x14ac:dyDescent="0.25">
      <c r="F24" s="125"/>
      <c r="G24" s="125"/>
      <c r="I24" s="26"/>
      <c r="L24" s="26"/>
    </row>
    <row r="25" spans="2:13" x14ac:dyDescent="0.2">
      <c r="B25" s="199" t="s">
        <v>62</v>
      </c>
      <c r="C25" s="30">
        <v>7</v>
      </c>
      <c r="D25" s="30" t="str">
        <f>VLOOKUP(C25,Anfangstabelle!$A$3:$C$10,3,FALSE)</f>
        <v>BS Regensburg</v>
      </c>
      <c r="E25" s="30">
        <v>6</v>
      </c>
      <c r="F25" s="202" t="str">
        <f>VLOOKUP(E25,Anfangstabelle!$A$3:$C$10,3,FALSE)</f>
        <v>ATSV Oberkotzau</v>
      </c>
      <c r="G25" s="203"/>
      <c r="H25" s="9">
        <f>IF(K25="",0,IF(K25=M25,1,IF(K25&lt;M25,0,2)))</f>
        <v>0</v>
      </c>
      <c r="I25" s="9" t="s">
        <v>58</v>
      </c>
      <c r="J25" s="9">
        <f>IF(M25="",0,IF(K25=M25,1,IF(M25&lt;K25,0,2)))</f>
        <v>2</v>
      </c>
      <c r="K25" s="64">
        <v>3</v>
      </c>
      <c r="L25" s="9" t="s">
        <v>58</v>
      </c>
      <c r="M25" s="68">
        <v>7</v>
      </c>
    </row>
    <row r="26" spans="2:13" x14ac:dyDescent="0.2">
      <c r="B26" s="200"/>
      <c r="C26" s="31">
        <v>5</v>
      </c>
      <c r="D26" s="31" t="str">
        <f>VLOOKUP(C26,Anfangstabelle!$A$3:$C$10,3,FALSE)</f>
        <v>SG Schwarzenfeld</v>
      </c>
      <c r="E26" s="31">
        <v>8</v>
      </c>
      <c r="F26" s="204" t="str">
        <f>VLOOKUP(E26,Anfangstabelle!$A$3:$C$10,3,FALSE)</f>
        <v>Drei Wappen Voithenberg</v>
      </c>
      <c r="G26" s="205"/>
      <c r="H26" s="10">
        <f>IF(K26="",0,IF(K26=M26,1,IF(K26&lt;M26,0,2)))</f>
        <v>2</v>
      </c>
      <c r="I26" s="10" t="s">
        <v>58</v>
      </c>
      <c r="J26" s="10">
        <f>IF(M26="",0,IF(K26=M26,1,IF(M26&lt;K26,0,2)))</f>
        <v>0</v>
      </c>
      <c r="K26" s="65">
        <v>6</v>
      </c>
      <c r="L26" s="10" t="s">
        <v>58</v>
      </c>
      <c r="M26" s="69">
        <v>2</v>
      </c>
    </row>
    <row r="27" spans="2:13" x14ac:dyDescent="0.2">
      <c r="B27" s="200"/>
      <c r="C27" s="31">
        <v>3</v>
      </c>
      <c r="D27" s="31" t="str">
        <f>VLOOKUP(C27,Anfangstabelle!$A$3:$C$10,3,FALSE)</f>
        <v>Diana Hirschau</v>
      </c>
      <c r="E27" s="31">
        <v>2</v>
      </c>
      <c r="F27" s="204" t="str">
        <f>VLOOKUP(E27,Anfangstabelle!$A$3:$C$10,3,FALSE)</f>
        <v>SSV Rehau</v>
      </c>
      <c r="G27" s="205"/>
      <c r="H27" s="10">
        <f>IF(K27="",0,IF(K27=M27,1,IF(K27&lt;M27,0,2)))</f>
        <v>2</v>
      </c>
      <c r="I27" s="10" t="s">
        <v>58</v>
      </c>
      <c r="J27" s="10">
        <f>IF(M27="",0,IF(K27=M27,1,IF(M27&lt;K27,0,2)))</f>
        <v>0</v>
      </c>
      <c r="K27" s="65">
        <v>6</v>
      </c>
      <c r="L27" s="10" t="s">
        <v>58</v>
      </c>
      <c r="M27" s="69">
        <v>4</v>
      </c>
    </row>
    <row r="28" spans="2:13" ht="13.5" thickBot="1" x14ac:dyDescent="0.25">
      <c r="B28" s="201"/>
      <c r="C28" s="32">
        <v>4</v>
      </c>
      <c r="D28" s="32" t="str">
        <f>VLOOKUP(C28,Anfangstabelle!$A$3:$C$10,3,FALSE)</f>
        <v>VfL Veitsbronn</v>
      </c>
      <c r="E28" s="32">
        <v>1</v>
      </c>
      <c r="F28" s="210" t="str">
        <f>VLOOKUP(E28,Anfangstabelle!$A$3:$C$10,3,FALSE)</f>
        <v>SV Moosbach</v>
      </c>
      <c r="G28" s="211"/>
      <c r="H28" s="11">
        <f>IF(K28="",0,IF(K28=M28,1,IF(K28&lt;M28,0,2)))</f>
        <v>0</v>
      </c>
      <c r="I28" s="11" t="s">
        <v>58</v>
      </c>
      <c r="J28" s="11">
        <f>IF(M28="",0,IF(K28=M28,1,IF(M28&lt;K28,0,2)))</f>
        <v>2</v>
      </c>
      <c r="K28" s="66">
        <v>2</v>
      </c>
      <c r="L28" s="11" t="s">
        <v>58</v>
      </c>
      <c r="M28" s="70">
        <v>6</v>
      </c>
    </row>
    <row r="29" spans="2:13" ht="13.5" thickBot="1" x14ac:dyDescent="0.25">
      <c r="F29" s="125"/>
      <c r="G29" s="125"/>
      <c r="I29" s="26"/>
      <c r="L29" s="26"/>
    </row>
    <row r="30" spans="2:13" x14ac:dyDescent="0.2">
      <c r="B30" s="199" t="s">
        <v>63</v>
      </c>
      <c r="C30" s="30">
        <v>1</v>
      </c>
      <c r="D30" s="30" t="str">
        <f>VLOOKUP(C30,Anfangstabelle!$A$3:$C$10,3,FALSE)</f>
        <v>SV Moosbach</v>
      </c>
      <c r="E30" s="30">
        <v>3</v>
      </c>
      <c r="F30" s="202" t="str">
        <f>VLOOKUP(E30,Anfangstabelle!$A$3:$C$10,3,FALSE)</f>
        <v>Diana Hirschau</v>
      </c>
      <c r="G30" s="203"/>
      <c r="H30" s="9">
        <f>IF(K30="",0,IF(K30=M30,1,IF(K30&lt;M30,0,2)))</f>
        <v>1</v>
      </c>
      <c r="I30" s="9" t="s">
        <v>58</v>
      </c>
      <c r="J30" s="9">
        <f>IF(M30="",0,IF(K30=M30,1,IF(M30&lt;K30,0,2)))</f>
        <v>1</v>
      </c>
      <c r="K30" s="64">
        <v>5</v>
      </c>
      <c r="L30" s="9" t="s">
        <v>58</v>
      </c>
      <c r="M30" s="68">
        <v>5</v>
      </c>
    </row>
    <row r="31" spans="2:13" x14ac:dyDescent="0.2">
      <c r="B31" s="200"/>
      <c r="C31" s="31">
        <v>4</v>
      </c>
      <c r="D31" s="31" t="str">
        <f>VLOOKUP(C31,Anfangstabelle!$A$3:$C$10,3,FALSE)</f>
        <v>VfL Veitsbronn</v>
      </c>
      <c r="E31" s="31">
        <v>2</v>
      </c>
      <c r="F31" s="204" t="str">
        <f>VLOOKUP(E31,Anfangstabelle!$A$3:$C$10,3,FALSE)</f>
        <v>SSV Rehau</v>
      </c>
      <c r="G31" s="205"/>
      <c r="H31" s="10">
        <f>IF(K31="",0,IF(K31=M31,1,IF(K31&lt;M31,0,2)))</f>
        <v>0</v>
      </c>
      <c r="I31" s="10" t="s">
        <v>58</v>
      </c>
      <c r="J31" s="10">
        <f>IF(M31="",0,IF(K31=M31,1,IF(M31&lt;K31,0,2)))</f>
        <v>2</v>
      </c>
      <c r="K31" s="65">
        <v>4</v>
      </c>
      <c r="L31" s="10" t="s">
        <v>58</v>
      </c>
      <c r="M31" s="69">
        <v>6</v>
      </c>
    </row>
    <row r="32" spans="2:13" x14ac:dyDescent="0.2">
      <c r="B32" s="200"/>
      <c r="C32" s="31">
        <v>8</v>
      </c>
      <c r="D32" s="31" t="str">
        <f>VLOOKUP(C32,Anfangstabelle!$A$3:$C$10,3,FALSE)</f>
        <v>Drei Wappen Voithenberg</v>
      </c>
      <c r="E32" s="31">
        <v>6</v>
      </c>
      <c r="F32" s="204" t="str">
        <f>VLOOKUP(E32,Anfangstabelle!$A$3:$C$10,3,FALSE)</f>
        <v>ATSV Oberkotzau</v>
      </c>
      <c r="G32" s="205"/>
      <c r="H32" s="10">
        <f>IF(K32="",0,IF(K32=M32,1,IF(K32&lt;M32,0,2)))</f>
        <v>0</v>
      </c>
      <c r="I32" s="10" t="s">
        <v>58</v>
      </c>
      <c r="J32" s="10">
        <f>IF(M32="",0,IF(K32=M32,1,IF(M32&lt;K32,0,2)))</f>
        <v>2</v>
      </c>
      <c r="K32" s="65">
        <v>4</v>
      </c>
      <c r="L32" s="10" t="s">
        <v>58</v>
      </c>
      <c r="M32" s="69">
        <v>6</v>
      </c>
    </row>
    <row r="33" spans="2:14" ht="13.5" thickBot="1" x14ac:dyDescent="0.25">
      <c r="B33" s="201"/>
      <c r="C33" s="32">
        <v>5</v>
      </c>
      <c r="D33" s="32" t="str">
        <f>VLOOKUP(C33,Anfangstabelle!$A$3:$C$10,3,FALSE)</f>
        <v>SG Schwarzenfeld</v>
      </c>
      <c r="E33" s="32">
        <v>7</v>
      </c>
      <c r="F33" s="210" t="str">
        <f>VLOOKUP(E33,Anfangstabelle!$A$3:$C$10,3,FALSE)</f>
        <v>BS Regensburg</v>
      </c>
      <c r="G33" s="211"/>
      <c r="H33" s="11">
        <f>IF(K33="",0,IF(K33=M33,1,IF(K33&lt;M33,0,2)))</f>
        <v>2</v>
      </c>
      <c r="I33" s="11" t="s">
        <v>58</v>
      </c>
      <c r="J33" s="11">
        <f>IF(M33="",0,IF(K33=M33,1,IF(M33&lt;K33,0,2)))</f>
        <v>0</v>
      </c>
      <c r="K33" s="66">
        <v>6</v>
      </c>
      <c r="L33" s="11" t="s">
        <v>58</v>
      </c>
      <c r="M33" s="70">
        <v>0</v>
      </c>
    </row>
    <row r="34" spans="2:14" ht="13.5" thickBot="1" x14ac:dyDescent="0.25">
      <c r="F34" s="125"/>
      <c r="G34" s="125"/>
      <c r="I34" s="26"/>
      <c r="L34" s="26"/>
    </row>
    <row r="35" spans="2:14" x14ac:dyDescent="0.2">
      <c r="B35" s="199" t="s">
        <v>64</v>
      </c>
      <c r="C35" s="30">
        <v>2</v>
      </c>
      <c r="D35" s="30" t="str">
        <f>VLOOKUP(C35,Anfangstabelle!$A$3:$C$10,3,FALSE)</f>
        <v>SSV Rehau</v>
      </c>
      <c r="E35" s="30">
        <v>1</v>
      </c>
      <c r="F35" s="202" t="str">
        <f>VLOOKUP(E35,Anfangstabelle!$A$3:$C$10,3,FALSE)</f>
        <v>SV Moosbach</v>
      </c>
      <c r="G35" s="203"/>
      <c r="H35" s="9">
        <f>IF(K35="",0,IF(K35=M35,1,IF(K35&lt;M35,0,2)))</f>
        <v>0</v>
      </c>
      <c r="I35" s="9" t="s">
        <v>58</v>
      </c>
      <c r="J35" s="9">
        <f>IF(M35="",0,IF(K35=M35,1,IF(M35&lt;K35,0,2)))</f>
        <v>2</v>
      </c>
      <c r="K35" s="64">
        <v>1</v>
      </c>
      <c r="L35" s="9" t="s">
        <v>58</v>
      </c>
      <c r="M35" s="68">
        <v>7</v>
      </c>
    </row>
    <row r="36" spans="2:14" x14ac:dyDescent="0.2">
      <c r="B36" s="200"/>
      <c r="C36" s="31">
        <v>6</v>
      </c>
      <c r="D36" s="31" t="str">
        <f>VLOOKUP(C36,Anfangstabelle!$A$3:$C$10,3,FALSE)</f>
        <v>ATSV Oberkotzau</v>
      </c>
      <c r="E36" s="31">
        <v>5</v>
      </c>
      <c r="F36" s="204" t="str">
        <f>VLOOKUP(E36,Anfangstabelle!$A$3:$C$10,3,FALSE)</f>
        <v>SG Schwarzenfeld</v>
      </c>
      <c r="G36" s="205"/>
      <c r="H36" s="10">
        <f>IF(K36="",0,IF(K36=M36,1,IF(K36&lt;M36,0,2)))</f>
        <v>0</v>
      </c>
      <c r="I36" s="10" t="s">
        <v>58</v>
      </c>
      <c r="J36" s="10">
        <f>IF(M36="",0,IF(K36=M36,1,IF(M36&lt;K36,0,2)))</f>
        <v>2</v>
      </c>
      <c r="K36" s="65">
        <v>4</v>
      </c>
      <c r="L36" s="10" t="s">
        <v>58</v>
      </c>
      <c r="M36" s="69">
        <v>6</v>
      </c>
    </row>
    <row r="37" spans="2:14" x14ac:dyDescent="0.2">
      <c r="B37" s="200"/>
      <c r="C37" s="31">
        <v>4</v>
      </c>
      <c r="D37" s="31" t="str">
        <f>VLOOKUP(C37,Anfangstabelle!$A$3:$C$10,3,FALSE)</f>
        <v>VfL Veitsbronn</v>
      </c>
      <c r="E37" s="31">
        <v>3</v>
      </c>
      <c r="F37" s="204" t="str">
        <f>VLOOKUP(E37,Anfangstabelle!$A$3:$C$10,3,FALSE)</f>
        <v>Diana Hirschau</v>
      </c>
      <c r="G37" s="205"/>
      <c r="H37" s="10">
        <f>IF(K37="",0,IF(K37=M37,1,IF(K37&lt;M37,0,2)))</f>
        <v>0</v>
      </c>
      <c r="I37" s="10" t="s">
        <v>58</v>
      </c>
      <c r="J37" s="10">
        <f>IF(M37="",0,IF(K37=M37,1,IF(M37&lt;K37,0,2)))</f>
        <v>2</v>
      </c>
      <c r="K37" s="65">
        <v>1</v>
      </c>
      <c r="L37" s="10" t="s">
        <v>58</v>
      </c>
      <c r="M37" s="69">
        <v>7</v>
      </c>
    </row>
    <row r="38" spans="2:14" ht="13.5" thickBot="1" x14ac:dyDescent="0.25">
      <c r="B38" s="201"/>
      <c r="C38" s="32">
        <v>7</v>
      </c>
      <c r="D38" s="32" t="str">
        <f>VLOOKUP(C38,Anfangstabelle!$A$3:$C$10,3,FALSE)</f>
        <v>BS Regensburg</v>
      </c>
      <c r="E38" s="32">
        <v>8</v>
      </c>
      <c r="F38" s="210" t="str">
        <f>VLOOKUP(E38,Anfangstabelle!$A$3:$C$10,3,FALSE)</f>
        <v>Drei Wappen Voithenberg</v>
      </c>
      <c r="G38" s="211"/>
      <c r="H38" s="11">
        <f>IF(K38="",0,IF(K38=M38,1,IF(K38&lt;M38,0,2)))</f>
        <v>1</v>
      </c>
      <c r="I38" s="11" t="s">
        <v>58</v>
      </c>
      <c r="J38" s="11">
        <f>IF(M38="",0,IF(K38=M38,1,IF(M38&lt;K38,0,2)))</f>
        <v>1</v>
      </c>
      <c r="K38" s="66">
        <v>5</v>
      </c>
      <c r="L38" s="11" t="s">
        <v>58</v>
      </c>
      <c r="M38" s="70">
        <v>5</v>
      </c>
    </row>
    <row r="39" spans="2:14" x14ac:dyDescent="0.2">
      <c r="B39" s="74"/>
      <c r="C39" s="75"/>
      <c r="D39" s="75"/>
      <c r="E39" s="75"/>
      <c r="F39" s="75"/>
      <c r="G39" s="75"/>
      <c r="H39" s="29"/>
      <c r="I39" s="29"/>
      <c r="J39" s="29"/>
      <c r="K39" s="76"/>
      <c r="L39" s="29"/>
      <c r="M39" s="76"/>
    </row>
    <row r="40" spans="2:14" ht="13.5" thickBot="1" x14ac:dyDescent="0.25">
      <c r="E40" s="218" t="s">
        <v>151</v>
      </c>
      <c r="F40" s="218"/>
      <c r="G40" s="218"/>
      <c r="H40" s="218"/>
      <c r="I40" s="218"/>
      <c r="J40" s="218"/>
      <c r="K40" s="218"/>
      <c r="L40" s="218"/>
      <c r="M40" s="218"/>
    </row>
    <row r="41" spans="2:14" x14ac:dyDescent="0.2">
      <c r="E41" s="216" t="s">
        <v>66</v>
      </c>
      <c r="F41" s="212" t="s">
        <v>65</v>
      </c>
      <c r="G41" s="213"/>
      <c r="H41" s="193" t="s">
        <v>156</v>
      </c>
      <c r="I41" s="193"/>
      <c r="J41" s="193"/>
      <c r="K41" s="193" t="s">
        <v>157</v>
      </c>
      <c r="L41" s="193"/>
      <c r="M41" s="193"/>
      <c r="N41" s="195" t="s">
        <v>155</v>
      </c>
    </row>
    <row r="42" spans="2:14" x14ac:dyDescent="0.2">
      <c r="E42" s="217"/>
      <c r="F42" s="214"/>
      <c r="G42" s="215"/>
      <c r="H42" s="194"/>
      <c r="I42" s="194"/>
      <c r="J42" s="194"/>
      <c r="K42" s="194"/>
      <c r="L42" s="194"/>
      <c r="M42" s="194"/>
      <c r="N42" s="196"/>
    </row>
    <row r="43" spans="2:14" x14ac:dyDescent="0.2">
      <c r="D43" s="78">
        <v>1</v>
      </c>
      <c r="E43" s="79" t="s">
        <v>26</v>
      </c>
      <c r="F43" s="62" t="str">
        <f>$D$7</f>
        <v>SV Moosbach</v>
      </c>
      <c r="G43" s="25"/>
      <c r="H43" s="10">
        <f>$H$7+$J$12+$H$16+$H$23+$J$28+$H$30+$J$35</f>
        <v>12</v>
      </c>
      <c r="I43" s="10" t="s">
        <v>58</v>
      </c>
      <c r="J43" s="10">
        <f>$J$7+$H$12+$J$16+$J$23+$H$28+$J$30+$H$35</f>
        <v>2</v>
      </c>
      <c r="K43" s="10">
        <f>$K$7+$M$12+$K$16+$K$23+$M$28+$K$30+$M$35</f>
        <v>41</v>
      </c>
      <c r="L43" s="10" t="s">
        <v>58</v>
      </c>
      <c r="M43" s="10">
        <f>$M$7+$K$12+$M$16+$M$23+$K$28+$M$30+$K$35</f>
        <v>19</v>
      </c>
      <c r="N43" s="134">
        <f t="shared" ref="N43:N50" si="0">K43-M43</f>
        <v>22</v>
      </c>
    </row>
    <row r="44" spans="2:14" x14ac:dyDescent="0.2">
      <c r="D44" s="78">
        <v>2</v>
      </c>
      <c r="E44" s="79" t="s">
        <v>27</v>
      </c>
      <c r="F44" s="62" t="str">
        <f>$D$8</f>
        <v>Diana Hirschau</v>
      </c>
      <c r="G44" s="25"/>
      <c r="H44" s="10">
        <f>$H$8+$H$10+$J$18+$J$21+$H$27+$J$30+$J$37</f>
        <v>11</v>
      </c>
      <c r="I44" s="10" t="s">
        <v>58</v>
      </c>
      <c r="J44" s="10">
        <f>$J$8+$J$10+$H$18+$H$21+$J$27+$H$30+$H$37</f>
        <v>3</v>
      </c>
      <c r="K44" s="10">
        <f>$K$8+$K$10+$M$18+$M$21+$K$27+$M$30+$M$37</f>
        <v>39</v>
      </c>
      <c r="L44" s="10" t="s">
        <v>58</v>
      </c>
      <c r="M44" s="10">
        <f>$M$8+$M$10+$K$18+$K$21+$M$27+$K$30+$K$37</f>
        <v>19</v>
      </c>
      <c r="N44" s="134">
        <f t="shared" si="0"/>
        <v>20</v>
      </c>
    </row>
    <row r="45" spans="2:14" x14ac:dyDescent="0.2">
      <c r="D45" s="78">
        <v>3</v>
      </c>
      <c r="E45" s="79" t="s">
        <v>28</v>
      </c>
      <c r="F45" s="62" t="str">
        <f>$F$8</f>
        <v>ATSV Oberkotzau</v>
      </c>
      <c r="G45" s="25"/>
      <c r="H45" s="10">
        <f>$J$8+$H$13+$J$16+$H$22+$J$25+$J$32+$H$36</f>
        <v>11</v>
      </c>
      <c r="I45" s="10" t="s">
        <v>58</v>
      </c>
      <c r="J45" s="10">
        <f>$H$8+$J$13+$H$16+$J$22+$H$25+$H$32+$J$36</f>
        <v>3</v>
      </c>
      <c r="K45" s="10">
        <f>$M$8+$K$13+$M$16+$K$22+$M$25+$M$32+$K$36</f>
        <v>41</v>
      </c>
      <c r="L45" s="10" t="s">
        <v>58</v>
      </c>
      <c r="M45" s="10">
        <f>$K$8+$M$13+$K$16+$M$22+$K$25+$K$32+$M$36</f>
        <v>25</v>
      </c>
      <c r="N45" s="134">
        <f t="shared" si="0"/>
        <v>16</v>
      </c>
    </row>
    <row r="46" spans="2:14" x14ac:dyDescent="0.2">
      <c r="D46" s="78">
        <v>4</v>
      </c>
      <c r="E46" s="79" t="s">
        <v>29</v>
      </c>
      <c r="F46" s="62" t="str">
        <f>$D$5</f>
        <v>SG Schwarzenfeld</v>
      </c>
      <c r="G46" s="25"/>
      <c r="H46" s="10">
        <f>$H$5+$J$10+$J$17+$J$23+$H$26+$H$33+$J$36</f>
        <v>10</v>
      </c>
      <c r="I46" s="10" t="s">
        <v>58</v>
      </c>
      <c r="J46" s="10">
        <f>$J$5+$H$10+$H$17+$H$23+$J$26+$J$33+$H$36</f>
        <v>4</v>
      </c>
      <c r="K46" s="10">
        <f>$K$5+$M$10+$M$17+$M$23+$K$26+$K$33+$M$36</f>
        <v>36</v>
      </c>
      <c r="L46" s="10" t="s">
        <v>58</v>
      </c>
      <c r="M46" s="10">
        <f>$M$5+$K$10+$K$17+$K$23+$M$26+$M$33+$K$36</f>
        <v>26</v>
      </c>
      <c r="N46" s="134">
        <f t="shared" si="0"/>
        <v>10</v>
      </c>
    </row>
    <row r="47" spans="2:14" x14ac:dyDescent="0.2">
      <c r="D47" s="78">
        <v>5</v>
      </c>
      <c r="E47" s="79" t="s">
        <v>30</v>
      </c>
      <c r="F47" s="62" t="str">
        <f>$D$6</f>
        <v>SSV Rehau</v>
      </c>
      <c r="G47" s="25"/>
      <c r="H47" s="10">
        <f>$H$6+$J$13+$H$17+$J$20+$J$27+$J$31+$H$35</f>
        <v>6</v>
      </c>
      <c r="I47" s="10" t="s">
        <v>58</v>
      </c>
      <c r="J47" s="10">
        <f>$J$6+$H$13+$J$17+$H$20+$H$27+$H$31+$J$35</f>
        <v>8</v>
      </c>
      <c r="K47" s="10">
        <f>$K$6+$M$13+$K$17+$M$20+$M$27+$M$31+$K$35</f>
        <v>29</v>
      </c>
      <c r="L47" s="10" t="s">
        <v>58</v>
      </c>
      <c r="M47" s="10">
        <f>$M$6+$K$13+$M$17+$K$20+$K$27+$K$31+$M$35</f>
        <v>37</v>
      </c>
      <c r="N47" s="134">
        <f t="shared" si="0"/>
        <v>-8</v>
      </c>
    </row>
    <row r="48" spans="2:14" x14ac:dyDescent="0.2">
      <c r="D48" s="78">
        <v>6</v>
      </c>
      <c r="E48" s="130" t="s">
        <v>31</v>
      </c>
      <c r="F48" s="128" t="str">
        <f>$F$5</f>
        <v>VfL Veitsbronn</v>
      </c>
      <c r="G48" s="136"/>
      <c r="H48" s="10">
        <f>$J$5+$J$11+$H$15+$J$22+$H$28+$H$31+$H$37</f>
        <v>4</v>
      </c>
      <c r="I48" s="10" t="s">
        <v>58</v>
      </c>
      <c r="J48" s="10">
        <f>$H$5+$H$11+$J$15+$H$22+$J$28+$J$31+$J$37</f>
        <v>10</v>
      </c>
      <c r="K48" s="10">
        <f>$M$5+$M$11+$K$15+$M$22+$K$28+$K$31+$K$37</f>
        <v>26</v>
      </c>
      <c r="L48" s="10" t="s">
        <v>58</v>
      </c>
      <c r="M48" s="10">
        <f>$K$5+$K$11+$M$15+$K$22+$M$28+$M$31+$M$37</f>
        <v>32</v>
      </c>
      <c r="N48" s="134">
        <f t="shared" si="0"/>
        <v>-6</v>
      </c>
    </row>
    <row r="49" spans="4:14" x14ac:dyDescent="0.2">
      <c r="D49" s="78">
        <v>7</v>
      </c>
      <c r="E49" s="79" t="s">
        <v>32</v>
      </c>
      <c r="F49" s="62" t="str">
        <f>$F$7</f>
        <v>Drei Wappen Voithenberg</v>
      </c>
      <c r="G49" s="25"/>
      <c r="H49" s="10">
        <f>$J$7+$H$11+$H$18+$H$20+$J$26+$H$32+$J$38</f>
        <v>1</v>
      </c>
      <c r="I49" s="10" t="s">
        <v>58</v>
      </c>
      <c r="J49" s="10">
        <f>$H$7+$J$11+$J$18+$J$20+$H$26+$J$32+$H$38</f>
        <v>13</v>
      </c>
      <c r="K49" s="10">
        <f>$M$7+$K$11+$K$18+$K$20+$M$26+$K$32+$M$38</f>
        <v>18</v>
      </c>
      <c r="L49" s="10" t="s">
        <v>58</v>
      </c>
      <c r="M49" s="10">
        <f>$K$7+$M$11+$M$18+$M$20+$K$26+$M$32+$K$38</f>
        <v>42</v>
      </c>
      <c r="N49" s="134">
        <f t="shared" si="0"/>
        <v>-24</v>
      </c>
    </row>
    <row r="50" spans="4:14" ht="13.5" thickBot="1" x14ac:dyDescent="0.25">
      <c r="D50" s="78">
        <v>8</v>
      </c>
      <c r="E50" s="80" t="s">
        <v>33</v>
      </c>
      <c r="F50" s="63" t="str">
        <f>$F$6</f>
        <v>BS Regensburg</v>
      </c>
      <c r="G50" s="33"/>
      <c r="H50" s="11">
        <f>$J$6+$H$12+$J$15+$H$21+$H$25+$J$33+$H$38</f>
        <v>1</v>
      </c>
      <c r="I50" s="11" t="s">
        <v>58</v>
      </c>
      <c r="J50" s="11">
        <f>$H$6+$J$12+$H$15+$J$21+$J$25+$H$33+$J$38</f>
        <v>13</v>
      </c>
      <c r="K50" s="11">
        <f>$M$6+$K$12+$M$15+$K$21+$K$25+$M$33+$K$38</f>
        <v>12</v>
      </c>
      <c r="L50" s="11" t="s">
        <v>58</v>
      </c>
      <c r="M50" s="11">
        <f>$K$6+$M$12+$K$15+$M$21+$M$25+$K$33+$M$38</f>
        <v>42</v>
      </c>
      <c r="N50" s="135">
        <f t="shared" si="0"/>
        <v>-30</v>
      </c>
    </row>
  </sheetData>
  <sheetProtection sheet="1" selectLockedCells="1"/>
  <customSheetViews>
    <customSheetView guid="{38C5960F-393B-4F2B-8EBD-87B6596F176A}" showGridLines="0" showRowCol="0">
      <selection activeCell="K5" sqref="K5"/>
      <pageMargins left="0.78740157480314965" right="0.78740157480314965" top="0.98425196850393704" bottom="0" header="0.51181102362204722" footer="0.51181102362204722"/>
      <pageSetup paperSize="9" orientation="portrait" horizontalDpi="300" verticalDpi="300" r:id="rId1"/>
      <headerFooter alignWithMargins="0">
        <oddHeader>&amp;R&amp;G</oddHeader>
        <oddFooter>&amp;LErstell von:
Manuel Spies
&amp;G</oddFooter>
      </headerFooter>
    </customSheetView>
  </customSheetViews>
  <mergeCells count="47">
    <mergeCell ref="F38:G38"/>
    <mergeCell ref="F30:G30"/>
    <mergeCell ref="F31:G31"/>
    <mergeCell ref="F32:G32"/>
    <mergeCell ref="F41:G42"/>
    <mergeCell ref="E41:E42"/>
    <mergeCell ref="E40:M40"/>
    <mergeCell ref="F33:G33"/>
    <mergeCell ref="F35:G35"/>
    <mergeCell ref="F36:G36"/>
    <mergeCell ref="F21:G21"/>
    <mergeCell ref="F23:G23"/>
    <mergeCell ref="F25:G25"/>
    <mergeCell ref="F26:G26"/>
    <mergeCell ref="F27:G27"/>
    <mergeCell ref="F28:G28"/>
    <mergeCell ref="F22:G22"/>
    <mergeCell ref="H41:J42"/>
    <mergeCell ref="F6:G6"/>
    <mergeCell ref="F5:G5"/>
    <mergeCell ref="F10:G10"/>
    <mergeCell ref="F11:G11"/>
    <mergeCell ref="F12:G12"/>
    <mergeCell ref="F13:G13"/>
    <mergeCell ref="F18:G18"/>
    <mergeCell ref="F20:G20"/>
    <mergeCell ref="F37:G37"/>
    <mergeCell ref="A1:N1"/>
    <mergeCell ref="H4:J4"/>
    <mergeCell ref="B35:B38"/>
    <mergeCell ref="H3:J3"/>
    <mergeCell ref="K3:M3"/>
    <mergeCell ref="F8:G8"/>
    <mergeCell ref="F7:G7"/>
    <mergeCell ref="B15:B18"/>
    <mergeCell ref="B20:B23"/>
    <mergeCell ref="B25:B28"/>
    <mergeCell ref="A2:N2"/>
    <mergeCell ref="K41:M42"/>
    <mergeCell ref="N41:N42"/>
    <mergeCell ref="K4:M4"/>
    <mergeCell ref="B5:B8"/>
    <mergeCell ref="B10:B13"/>
    <mergeCell ref="B30:B33"/>
    <mergeCell ref="F15:G15"/>
    <mergeCell ref="F16:G16"/>
    <mergeCell ref="F17:G17"/>
  </mergeCells>
  <phoneticPr fontId="3" type="noConversion"/>
  <pageMargins left="0.78740157480314965" right="0.78740157480314965" top="0.98425196850393704" bottom="0" header="0.51181102362204722" footer="0.51181102362204722"/>
  <pageSetup paperSize="9" orientation="portrait" horizontalDpi="300" verticalDpi="300" r:id="rId2"/>
  <headerFooter alignWithMargins="0">
    <oddHeader>&amp;R&amp;G</oddHeader>
    <oddFooter>&amp;LErstell von:
Manuel Spies
&amp;G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6" name="Button 1">
              <controlPr defaultSize="0" print="0" autoFill="0" autoPict="0" macro="[0]!startseite">
                <anchor moveWithCells="1" sizeWithCells="1">
                  <from>
                    <xdr:col>0</xdr:col>
                    <xdr:colOff>38100</xdr:colOff>
                    <xdr:row>0</xdr:row>
                    <xdr:rowOff>28575</xdr:rowOff>
                  </from>
                  <to>
                    <xdr:col>3</xdr:col>
                    <xdr:colOff>66675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7" name="Button 2">
              <controlPr defaultSize="0" print="0" autoFill="0" autoPict="0" macro="[0]!sortieren1">
                <anchor moveWithCells="1" sizeWithCells="1">
                  <from>
                    <xdr:col>2</xdr:col>
                    <xdr:colOff>0</xdr:colOff>
                    <xdr:row>39</xdr:row>
                    <xdr:rowOff>161925</xdr:rowOff>
                  </from>
                  <to>
                    <xdr:col>3</xdr:col>
                    <xdr:colOff>866775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8" name="Button 8">
              <controlPr defaultSize="0" print="0" autoFill="0" autoPict="0" macro="[0]!wkt2L">
                <anchor moveWithCells="1" sizeWithCells="1">
                  <from>
                    <xdr:col>14</xdr:col>
                    <xdr:colOff>0</xdr:colOff>
                    <xdr:row>2</xdr:row>
                    <xdr:rowOff>123825</xdr:rowOff>
                  </from>
                  <to>
                    <xdr:col>15</xdr:col>
                    <xdr:colOff>304800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Button 11">
              <controlPr defaultSize="0" print="0" autoFill="0" autoPict="0" macro="[0]!anfangstabelle">
                <anchor moveWithCells="1" sizeWithCells="1">
                  <from>
                    <xdr:col>14</xdr:col>
                    <xdr:colOff>9525</xdr:colOff>
                    <xdr:row>1</xdr:row>
                    <xdr:rowOff>85725</xdr:rowOff>
                  </from>
                  <to>
                    <xdr:col>15</xdr:col>
                    <xdr:colOff>304800</xdr:colOff>
                    <xdr:row>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0" name="Button 14">
              <controlPr defaultSize="0" print="0" autoFill="0" autoPict="0" macro="[0]!wlt4L">
                <anchor moveWithCells="1" sizeWithCells="1">
                  <from>
                    <xdr:col>14</xdr:col>
                    <xdr:colOff>0</xdr:colOff>
                    <xdr:row>6</xdr:row>
                    <xdr:rowOff>152400</xdr:rowOff>
                  </from>
                  <to>
                    <xdr:col>15</xdr:col>
                    <xdr:colOff>304800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1" name="Button 16">
              <controlPr defaultSize="0" print="0" autoFill="0" autoPict="0" macro="[0]!wkt3L">
                <anchor moveWithCells="1" sizeWithCells="1">
                  <from>
                    <xdr:col>14</xdr:col>
                    <xdr:colOff>0</xdr:colOff>
                    <xdr:row>4</xdr:row>
                    <xdr:rowOff>142875</xdr:rowOff>
                  </from>
                  <to>
                    <xdr:col>15</xdr:col>
                    <xdr:colOff>304800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2" name="Button 18">
              <controlPr defaultSize="0" print="0" autoFill="0" autoPict="0" macro="[0]!drucken1">
                <anchor moveWithCells="1">
                  <from>
                    <xdr:col>14</xdr:col>
                    <xdr:colOff>0</xdr:colOff>
                    <xdr:row>9</xdr:row>
                    <xdr:rowOff>114300</xdr:rowOff>
                  </from>
                  <to>
                    <xdr:col>15</xdr:col>
                    <xdr:colOff>304800</xdr:colOff>
                    <xdr:row>11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>
    <pageSetUpPr autoPageBreaks="0"/>
  </sheetPr>
  <dimension ref="A1:O50"/>
  <sheetViews>
    <sheetView showGridLines="0" showRowColHeaders="0" zoomScaleNormal="100" workbookViewId="0">
      <selection activeCell="G50" sqref="G50"/>
    </sheetView>
  </sheetViews>
  <sheetFormatPr baseColWidth="10" defaultRowHeight="12.75" x14ac:dyDescent="0.2"/>
  <cols>
    <col min="1" max="1" width="9.7109375" style="72" customWidth="1"/>
    <col min="2" max="2" width="3.28515625" style="72" customWidth="1"/>
    <col min="3" max="3" width="2.5703125" style="72" customWidth="1"/>
    <col min="4" max="4" width="19" style="72" bestFit="1" customWidth="1"/>
    <col min="5" max="5" width="2.5703125" style="72" bestFit="1" customWidth="1"/>
    <col min="6" max="6" width="19" style="72" bestFit="1" customWidth="1"/>
    <col min="7" max="7" width="2.28515625" style="72" customWidth="1"/>
    <col min="8" max="8" width="3" style="26" customWidth="1"/>
    <col min="9" max="9" width="1.5703125" style="72" bestFit="1" customWidth="1"/>
    <col min="10" max="10" width="3" style="26" customWidth="1"/>
    <col min="11" max="11" width="2.85546875" style="67" customWidth="1"/>
    <col min="12" max="12" width="1.5703125" style="72" bestFit="1" customWidth="1"/>
    <col min="13" max="13" width="3.140625" style="67" customWidth="1"/>
    <col min="14" max="14" width="4.140625" style="72" bestFit="1" customWidth="1"/>
    <col min="15" max="16384" width="11.42578125" style="72"/>
  </cols>
  <sheetData>
    <row r="1" spans="1:15" ht="25.5" x14ac:dyDescent="0.35">
      <c r="A1" s="206" t="s">
        <v>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71"/>
    </row>
    <row r="2" spans="1:15" ht="25.5" x14ac:dyDescent="0.35">
      <c r="A2" s="192" t="str">
        <f>IF(Startseite!D36="Liganame hier eingeben!","",Startseite!D36)</f>
        <v>Bayernliga Nord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71"/>
    </row>
    <row r="3" spans="1:15" x14ac:dyDescent="0.2">
      <c r="H3" s="207" t="s">
        <v>20</v>
      </c>
      <c r="I3" s="207"/>
      <c r="J3" s="207"/>
      <c r="K3" s="208" t="s">
        <v>150</v>
      </c>
      <c r="L3" s="209"/>
      <c r="M3" s="209"/>
    </row>
    <row r="4" spans="1:15" ht="13.5" thickBot="1" x14ac:dyDescent="0.25">
      <c r="C4" s="132" t="s">
        <v>66</v>
      </c>
      <c r="D4" s="132" t="s">
        <v>65</v>
      </c>
      <c r="E4" s="132" t="s">
        <v>66</v>
      </c>
      <c r="F4" s="132" t="s">
        <v>65</v>
      </c>
      <c r="G4" s="133"/>
      <c r="H4" s="208" t="s">
        <v>56</v>
      </c>
      <c r="I4" s="209"/>
      <c r="J4" s="209"/>
      <c r="K4" s="208" t="s">
        <v>56</v>
      </c>
      <c r="L4" s="209"/>
      <c r="M4" s="209"/>
    </row>
    <row r="5" spans="1:15" x14ac:dyDescent="0.2">
      <c r="B5" s="199" t="s">
        <v>57</v>
      </c>
      <c r="C5" s="30">
        <v>5</v>
      </c>
      <c r="D5" s="30" t="str">
        <f>VLOOKUP(C5,'wkt1'!$D$43:$F$50,3,FALSE)</f>
        <v>SSV Rehau</v>
      </c>
      <c r="E5" s="30">
        <v>4</v>
      </c>
      <c r="F5" s="223" t="str">
        <f>VLOOKUP(E5,'wkt1'!$D$43:$F$50,3,FALSE)</f>
        <v>SG Schwarzenfeld</v>
      </c>
      <c r="G5" s="224"/>
      <c r="H5" s="9">
        <f>IF(K5="",0,IF(K5=M5,1,IF(K5&lt;M5,0,2)))</f>
        <v>0</v>
      </c>
      <c r="I5" s="9" t="s">
        <v>58</v>
      </c>
      <c r="J5" s="9">
        <f>IF(M5="",0,IF(K5=M5,1,IF(M5&lt;K5,0,2)))</f>
        <v>2</v>
      </c>
      <c r="K5" s="64">
        <v>0</v>
      </c>
      <c r="L5" s="9" t="s">
        <v>58</v>
      </c>
      <c r="M5" s="68">
        <v>6</v>
      </c>
    </row>
    <row r="6" spans="1:15" x14ac:dyDescent="0.2">
      <c r="B6" s="200"/>
      <c r="C6" s="31">
        <v>2</v>
      </c>
      <c r="D6" s="31" t="str">
        <f>VLOOKUP(C6,'wkt1'!$D$43:$F$50,3,FALSE)</f>
        <v>Diana Hirschau</v>
      </c>
      <c r="E6" s="31">
        <v>7</v>
      </c>
      <c r="F6" s="219" t="str">
        <f>VLOOKUP(E6,'wkt1'!$D$43:$F$50,3,FALSE)</f>
        <v>Drei Wappen Voithenberg</v>
      </c>
      <c r="G6" s="220"/>
      <c r="H6" s="10">
        <f>IF(K6="",0,IF(K6=M6,1,IF(K6&lt;M6,0,2)))</f>
        <v>2</v>
      </c>
      <c r="I6" s="10" t="s">
        <v>58</v>
      </c>
      <c r="J6" s="10">
        <f>IF(M6="",0,IF(K6=M6,1,IF(M6&lt;K6,0,2)))</f>
        <v>0</v>
      </c>
      <c r="K6" s="65">
        <v>6</v>
      </c>
      <c r="L6" s="10" t="s">
        <v>58</v>
      </c>
      <c r="M6" s="69">
        <v>2</v>
      </c>
    </row>
    <row r="7" spans="1:15" x14ac:dyDescent="0.2">
      <c r="B7" s="200"/>
      <c r="C7" s="31">
        <v>1</v>
      </c>
      <c r="D7" s="31" t="str">
        <f>VLOOKUP(C7,'wkt1'!$D$43:$F$50,3,FALSE)</f>
        <v>SV Moosbach</v>
      </c>
      <c r="E7" s="31">
        <v>8</v>
      </c>
      <c r="F7" s="219" t="str">
        <f>VLOOKUP(E7,'wkt1'!$D$43:$F$50,3,FALSE)</f>
        <v>BS Regensburg</v>
      </c>
      <c r="G7" s="220"/>
      <c r="H7" s="10">
        <f>IF(K7="",0,IF(K7=M7,1,IF(K7&lt;M7,0,2)))</f>
        <v>2</v>
      </c>
      <c r="I7" s="10" t="s">
        <v>58</v>
      </c>
      <c r="J7" s="10">
        <f>IF(M7="",0,IF(K7=M7,1,IF(M7&lt;K7,0,2)))</f>
        <v>0</v>
      </c>
      <c r="K7" s="65">
        <v>6</v>
      </c>
      <c r="L7" s="10" t="s">
        <v>58</v>
      </c>
      <c r="M7" s="69">
        <v>2</v>
      </c>
    </row>
    <row r="8" spans="1:15" ht="13.5" thickBot="1" x14ac:dyDescent="0.25">
      <c r="B8" s="201"/>
      <c r="C8" s="32">
        <v>3</v>
      </c>
      <c r="D8" s="32" t="str">
        <f>VLOOKUP(C8,'wkt1'!$D$43:$F$50,3,FALSE)</f>
        <v>ATSV Oberkotzau</v>
      </c>
      <c r="E8" s="32">
        <v>6</v>
      </c>
      <c r="F8" s="221" t="str">
        <f>VLOOKUP(E8,'wkt1'!$D$43:$F$50,3,FALSE)</f>
        <v>VfL Veitsbronn</v>
      </c>
      <c r="G8" s="222"/>
      <c r="H8" s="11">
        <f>IF(K8="",0,IF(K8=M8,1,IF(K8&lt;M8,0,2)))</f>
        <v>2</v>
      </c>
      <c r="I8" s="11" t="s">
        <v>58</v>
      </c>
      <c r="J8" s="11">
        <f>IF(M8="",0,IF(K8=M8,1,IF(M8&lt;K8,0,2)))</f>
        <v>0</v>
      </c>
      <c r="K8" s="66">
        <v>6</v>
      </c>
      <c r="L8" s="11" t="s">
        <v>58</v>
      </c>
      <c r="M8" s="70">
        <v>0</v>
      </c>
    </row>
    <row r="9" spans="1:15" ht="13.5" thickBot="1" x14ac:dyDescent="0.25">
      <c r="F9" s="175"/>
      <c r="G9" s="175"/>
      <c r="I9" s="26"/>
      <c r="L9" s="26"/>
    </row>
    <row r="10" spans="1:15" x14ac:dyDescent="0.2">
      <c r="B10" s="199" t="s">
        <v>59</v>
      </c>
      <c r="C10" s="30">
        <v>3</v>
      </c>
      <c r="D10" s="30" t="str">
        <f>VLOOKUP(C10,'wkt1'!$D$43:$F$50,3,FALSE)</f>
        <v>ATSV Oberkotzau</v>
      </c>
      <c r="E10" s="30">
        <v>5</v>
      </c>
      <c r="F10" s="223" t="str">
        <f>VLOOKUP(E10,'wkt1'!$D$43:$F$50,3,FALSE)</f>
        <v>SSV Rehau</v>
      </c>
      <c r="G10" s="224"/>
      <c r="H10" s="9">
        <f>IF(K10="",0,IF(K10=M10,1,IF(K10&lt;M10,0,2)))</f>
        <v>2</v>
      </c>
      <c r="I10" s="9" t="s">
        <v>58</v>
      </c>
      <c r="J10" s="9">
        <f>IF(M10="",0,IF(K10=M10,1,IF(M10&lt;K10,0,2)))</f>
        <v>0</v>
      </c>
      <c r="K10" s="64">
        <v>6</v>
      </c>
      <c r="L10" s="9" t="s">
        <v>58</v>
      </c>
      <c r="M10" s="68">
        <v>2</v>
      </c>
    </row>
    <row r="11" spans="1:15" x14ac:dyDescent="0.2">
      <c r="B11" s="200"/>
      <c r="C11" s="31">
        <v>8</v>
      </c>
      <c r="D11" s="31" t="str">
        <f>VLOOKUP(C11,'wkt1'!$D$43:$F$50,3,FALSE)</f>
        <v>BS Regensburg</v>
      </c>
      <c r="E11" s="31">
        <v>4</v>
      </c>
      <c r="F11" s="219" t="str">
        <f>VLOOKUP(E11,'wkt1'!$D$43:$F$50,3,FALSE)</f>
        <v>SG Schwarzenfeld</v>
      </c>
      <c r="G11" s="220"/>
      <c r="H11" s="10">
        <f>IF(K11="",0,IF(K11=M11,1,IF(K11&lt;M11,0,2)))</f>
        <v>2</v>
      </c>
      <c r="I11" s="10" t="s">
        <v>58</v>
      </c>
      <c r="J11" s="10">
        <f>IF(M11="",0,IF(K11=M11,1,IF(M11&lt;K11,0,2)))</f>
        <v>0</v>
      </c>
      <c r="K11" s="65">
        <v>6</v>
      </c>
      <c r="L11" s="10" t="s">
        <v>58</v>
      </c>
      <c r="M11" s="69">
        <v>4</v>
      </c>
    </row>
    <row r="12" spans="1:15" x14ac:dyDescent="0.2">
      <c r="B12" s="200"/>
      <c r="C12" s="31">
        <v>7</v>
      </c>
      <c r="D12" s="31" t="str">
        <f>VLOOKUP(C12,'wkt1'!$D$43:$F$50,3,FALSE)</f>
        <v>Drei Wappen Voithenberg</v>
      </c>
      <c r="E12" s="31">
        <v>1</v>
      </c>
      <c r="F12" s="219" t="str">
        <f>VLOOKUP(E12,'wkt1'!$D$43:$F$50,3,FALSE)</f>
        <v>SV Moosbach</v>
      </c>
      <c r="G12" s="220"/>
      <c r="H12" s="10">
        <f>IF(K12="",0,IF(K12=M12,1,IF(K12&lt;M12,0,2)))</f>
        <v>0</v>
      </c>
      <c r="I12" s="10" t="s">
        <v>58</v>
      </c>
      <c r="J12" s="10">
        <f>IF(M12="",0,IF(K12=M12,1,IF(M12&lt;K12,0,2)))</f>
        <v>2</v>
      </c>
      <c r="K12" s="65">
        <v>1</v>
      </c>
      <c r="L12" s="10" t="s">
        <v>58</v>
      </c>
      <c r="M12" s="69">
        <v>7</v>
      </c>
    </row>
    <row r="13" spans="1:15" ht="13.5" thickBot="1" x14ac:dyDescent="0.25">
      <c r="B13" s="201"/>
      <c r="C13" s="32">
        <v>6</v>
      </c>
      <c r="D13" s="32" t="str">
        <f>VLOOKUP(C13,'wkt1'!$D$43:$F$50,3,FALSE)</f>
        <v>VfL Veitsbronn</v>
      </c>
      <c r="E13" s="32">
        <v>2</v>
      </c>
      <c r="F13" s="221" t="str">
        <f>VLOOKUP(E13,'wkt1'!$D$43:$F$50,3,FALSE)</f>
        <v>Diana Hirschau</v>
      </c>
      <c r="G13" s="222"/>
      <c r="H13" s="11">
        <f>IF(K13="",0,IF(K13=M13,1,IF(K13&lt;M13,0,2)))</f>
        <v>0</v>
      </c>
      <c r="I13" s="11" t="s">
        <v>58</v>
      </c>
      <c r="J13" s="11">
        <f>IF(M13="",0,IF(K13=M13,1,IF(M13&lt;K13,0,2)))</f>
        <v>2</v>
      </c>
      <c r="K13" s="66">
        <v>2</v>
      </c>
      <c r="L13" s="11" t="s">
        <v>58</v>
      </c>
      <c r="M13" s="70">
        <v>6</v>
      </c>
    </row>
    <row r="14" spans="1:15" ht="13.5" thickBot="1" x14ac:dyDescent="0.25">
      <c r="F14" s="175"/>
      <c r="G14" s="175"/>
      <c r="I14" s="26"/>
      <c r="L14" s="26"/>
    </row>
    <row r="15" spans="1:15" x14ac:dyDescent="0.2">
      <c r="B15" s="199" t="s">
        <v>60</v>
      </c>
      <c r="C15" s="30">
        <v>4</v>
      </c>
      <c r="D15" s="30" t="str">
        <f>VLOOKUP(C15,'wkt1'!$D$43:$F$50,3,FALSE)</f>
        <v>SG Schwarzenfeld</v>
      </c>
      <c r="E15" s="30">
        <v>7</v>
      </c>
      <c r="F15" s="223" t="str">
        <f>VLOOKUP(E15,'wkt1'!$D$43:$F$50,3,FALSE)</f>
        <v>Drei Wappen Voithenberg</v>
      </c>
      <c r="G15" s="224"/>
      <c r="H15" s="9">
        <f>IF(K15="",0,IF(K15=M15,1,IF(K15&lt;M15,0,2)))</f>
        <v>2</v>
      </c>
      <c r="I15" s="9" t="s">
        <v>58</v>
      </c>
      <c r="J15" s="9">
        <f>IF(M15="",0,IF(K15=M15,1,IF(M15&lt;K15,0,2)))</f>
        <v>0</v>
      </c>
      <c r="K15" s="64">
        <v>6</v>
      </c>
      <c r="L15" s="9" t="s">
        <v>58</v>
      </c>
      <c r="M15" s="68">
        <v>0</v>
      </c>
    </row>
    <row r="16" spans="1:15" x14ac:dyDescent="0.2">
      <c r="B16" s="200"/>
      <c r="C16" s="31">
        <v>1</v>
      </c>
      <c r="D16" s="31" t="str">
        <f>VLOOKUP(C16,'wkt1'!$D$43:$F$50,3,FALSE)</f>
        <v>SV Moosbach</v>
      </c>
      <c r="E16" s="31">
        <v>6</v>
      </c>
      <c r="F16" s="219" t="str">
        <f>VLOOKUP(E16,'wkt1'!$D$43:$F$50,3,FALSE)</f>
        <v>VfL Veitsbronn</v>
      </c>
      <c r="G16" s="220"/>
      <c r="H16" s="10">
        <f>IF(K16="",0,IF(K16=M16,1,IF(K16&lt;M16,0,2)))</f>
        <v>2</v>
      </c>
      <c r="I16" s="10" t="s">
        <v>58</v>
      </c>
      <c r="J16" s="10">
        <f>IF(M16="",0,IF(K16=M16,1,IF(M16&lt;K16,0,2)))</f>
        <v>0</v>
      </c>
      <c r="K16" s="65">
        <v>7</v>
      </c>
      <c r="L16" s="10" t="s">
        <v>58</v>
      </c>
      <c r="M16" s="69">
        <v>3</v>
      </c>
    </row>
    <row r="17" spans="2:13" x14ac:dyDescent="0.2">
      <c r="B17" s="200"/>
      <c r="C17" s="31">
        <v>2</v>
      </c>
      <c r="D17" s="31" t="str">
        <f>VLOOKUP(C17,'wkt1'!$D$43:$F$50,3,FALSE)</f>
        <v>Diana Hirschau</v>
      </c>
      <c r="E17" s="31">
        <v>5</v>
      </c>
      <c r="F17" s="219" t="str">
        <f>VLOOKUP(E17,'wkt1'!$D$43:$F$50,3,FALSE)</f>
        <v>SSV Rehau</v>
      </c>
      <c r="G17" s="220"/>
      <c r="H17" s="10">
        <f>IF(K17="",0,IF(K17=M17,1,IF(K17&lt;M17,0,2)))</f>
        <v>1</v>
      </c>
      <c r="I17" s="10" t="s">
        <v>58</v>
      </c>
      <c r="J17" s="10">
        <f>IF(M17="",0,IF(K17=M17,1,IF(M17&lt;K17,0,2)))</f>
        <v>1</v>
      </c>
      <c r="K17" s="65">
        <v>5</v>
      </c>
      <c r="L17" s="10" t="s">
        <v>58</v>
      </c>
      <c r="M17" s="69">
        <v>5</v>
      </c>
    </row>
    <row r="18" spans="2:13" ht="13.5" thickBot="1" x14ac:dyDescent="0.25">
      <c r="B18" s="201"/>
      <c r="C18" s="32">
        <v>8</v>
      </c>
      <c r="D18" s="32" t="str">
        <f>VLOOKUP(C18,'wkt1'!$D$43:$F$50,3,FALSE)</f>
        <v>BS Regensburg</v>
      </c>
      <c r="E18" s="32">
        <v>3</v>
      </c>
      <c r="F18" s="221" t="str">
        <f>VLOOKUP(E18,'wkt1'!$D$43:$F$50,3,FALSE)</f>
        <v>ATSV Oberkotzau</v>
      </c>
      <c r="G18" s="222"/>
      <c r="H18" s="11">
        <f>IF(K18="",0,IF(K18=M18,1,IF(K18&lt;M18,0,2)))</f>
        <v>0</v>
      </c>
      <c r="I18" s="11" t="s">
        <v>58</v>
      </c>
      <c r="J18" s="11">
        <f>IF(M18="",0,IF(K18=M18,1,IF(M18&lt;K18,0,2)))</f>
        <v>2</v>
      </c>
      <c r="K18" s="66">
        <v>2</v>
      </c>
      <c r="L18" s="11" t="s">
        <v>58</v>
      </c>
      <c r="M18" s="70">
        <v>6</v>
      </c>
    </row>
    <row r="19" spans="2:13" ht="13.5" thickBot="1" x14ac:dyDescent="0.25">
      <c r="F19" s="175"/>
      <c r="G19" s="175"/>
      <c r="I19" s="26"/>
      <c r="L19" s="26"/>
    </row>
    <row r="20" spans="2:13" x14ac:dyDescent="0.2">
      <c r="B20" s="199" t="s">
        <v>61</v>
      </c>
      <c r="C20" s="30">
        <v>8</v>
      </c>
      <c r="D20" s="30" t="str">
        <f>VLOOKUP(C20,'wkt1'!$D$43:$F$50,3,FALSE)</f>
        <v>BS Regensburg</v>
      </c>
      <c r="E20" s="30">
        <v>2</v>
      </c>
      <c r="F20" s="223" t="str">
        <f>VLOOKUP(E20,'wkt1'!$D$43:$F$50,3,FALSE)</f>
        <v>Diana Hirschau</v>
      </c>
      <c r="G20" s="224"/>
      <c r="H20" s="9">
        <f>IF(K20="",0,IF(K20=M20,1,IF(K20&lt;M20,0,2)))</f>
        <v>0</v>
      </c>
      <c r="I20" s="9" t="s">
        <v>58</v>
      </c>
      <c r="J20" s="9">
        <f>IF(M20="",0,IF(K20=M20,1,IF(M20&lt;K20,0,2)))</f>
        <v>2</v>
      </c>
      <c r="K20" s="64">
        <v>0</v>
      </c>
      <c r="L20" s="9" t="s">
        <v>58</v>
      </c>
      <c r="M20" s="68">
        <v>6</v>
      </c>
    </row>
    <row r="21" spans="2:13" x14ac:dyDescent="0.2">
      <c r="B21" s="200"/>
      <c r="C21" s="31">
        <v>7</v>
      </c>
      <c r="D21" s="31" t="str">
        <f>VLOOKUP(C21,'wkt1'!$D$43:$F$50,3,FALSE)</f>
        <v>Drei Wappen Voithenberg</v>
      </c>
      <c r="E21" s="31">
        <v>3</v>
      </c>
      <c r="F21" s="219" t="str">
        <f>VLOOKUP(E21,'wkt1'!$D$43:$F$50,3,FALSE)</f>
        <v>ATSV Oberkotzau</v>
      </c>
      <c r="G21" s="220"/>
      <c r="H21" s="10">
        <f>IF(K21="",0,IF(K21=M21,1,IF(K21&lt;M21,0,2)))</f>
        <v>0</v>
      </c>
      <c r="I21" s="10" t="s">
        <v>58</v>
      </c>
      <c r="J21" s="10">
        <f>IF(M21="",0,IF(K21=M21,1,IF(M21&lt;K21,0,2)))</f>
        <v>2</v>
      </c>
      <c r="K21" s="65">
        <v>2</v>
      </c>
      <c r="L21" s="10" t="s">
        <v>58</v>
      </c>
      <c r="M21" s="69">
        <v>6</v>
      </c>
    </row>
    <row r="22" spans="2:13" x14ac:dyDescent="0.2">
      <c r="B22" s="200"/>
      <c r="C22" s="31">
        <v>6</v>
      </c>
      <c r="D22" s="31" t="str">
        <f>VLOOKUP(C22,'wkt1'!$D$43:$F$50,3,FALSE)</f>
        <v>VfL Veitsbronn</v>
      </c>
      <c r="E22" s="31">
        <v>4</v>
      </c>
      <c r="F22" s="219" t="str">
        <f>VLOOKUP(E22,'wkt1'!$D$43:$F$50,3,FALSE)</f>
        <v>SG Schwarzenfeld</v>
      </c>
      <c r="G22" s="220"/>
      <c r="H22" s="10">
        <f>IF(K22="",0,IF(K22=M22,1,IF(K22&lt;M22,0,2)))</f>
        <v>0</v>
      </c>
      <c r="I22" s="10" t="s">
        <v>58</v>
      </c>
      <c r="J22" s="10">
        <f>IF(M22="",0,IF(K22=M22,1,IF(M22&lt;K22,0,2)))</f>
        <v>2</v>
      </c>
      <c r="K22" s="65">
        <v>4</v>
      </c>
      <c r="L22" s="10" t="s">
        <v>58</v>
      </c>
      <c r="M22" s="69">
        <v>6</v>
      </c>
    </row>
    <row r="23" spans="2:13" ht="13.5" thickBot="1" x14ac:dyDescent="0.25">
      <c r="B23" s="201"/>
      <c r="C23" s="32">
        <v>1</v>
      </c>
      <c r="D23" s="32" t="str">
        <f>VLOOKUP(C23,'wkt1'!$D$43:$F$50,3,FALSE)</f>
        <v>SV Moosbach</v>
      </c>
      <c r="E23" s="32">
        <v>5</v>
      </c>
      <c r="F23" s="221" t="str">
        <f>VLOOKUP(E23,'wkt1'!$D$43:$F$50,3,FALSE)</f>
        <v>SSV Rehau</v>
      </c>
      <c r="G23" s="222"/>
      <c r="H23" s="11">
        <f>IF(K23="",0,IF(K23=M23,1,IF(K23&lt;M23,0,2)))</f>
        <v>1</v>
      </c>
      <c r="I23" s="11" t="s">
        <v>58</v>
      </c>
      <c r="J23" s="11">
        <f>IF(M23="",0,IF(K23=M23,1,IF(M23&lt;K23,0,2)))</f>
        <v>1</v>
      </c>
      <c r="K23" s="66">
        <v>5</v>
      </c>
      <c r="L23" s="11" t="s">
        <v>58</v>
      </c>
      <c r="M23" s="70">
        <v>5</v>
      </c>
    </row>
    <row r="24" spans="2:13" ht="13.5" thickBot="1" x14ac:dyDescent="0.25">
      <c r="F24" s="175"/>
      <c r="G24" s="175"/>
      <c r="I24" s="26"/>
      <c r="L24" s="26"/>
    </row>
    <row r="25" spans="2:13" x14ac:dyDescent="0.2">
      <c r="B25" s="199" t="s">
        <v>62</v>
      </c>
      <c r="C25" s="30">
        <v>7</v>
      </c>
      <c r="D25" s="30" t="str">
        <f>VLOOKUP(C25,'wkt1'!$D$43:$F$50,3,FALSE)</f>
        <v>Drei Wappen Voithenberg</v>
      </c>
      <c r="E25" s="30">
        <v>6</v>
      </c>
      <c r="F25" s="223" t="str">
        <f>VLOOKUP(E25,'wkt1'!$D$43:$F$50,3,FALSE)</f>
        <v>VfL Veitsbronn</v>
      </c>
      <c r="G25" s="224"/>
      <c r="H25" s="9">
        <f>IF(K25="",0,IF(K25=M25,1,IF(K25&lt;M25,0,2)))</f>
        <v>2</v>
      </c>
      <c r="I25" s="9" t="s">
        <v>58</v>
      </c>
      <c r="J25" s="9">
        <f>IF(M25="",0,IF(K25=M25,1,IF(M25&lt;K25,0,2)))</f>
        <v>0</v>
      </c>
      <c r="K25" s="64">
        <v>6</v>
      </c>
      <c r="L25" s="9" t="s">
        <v>58</v>
      </c>
      <c r="M25" s="68">
        <v>2</v>
      </c>
    </row>
    <row r="26" spans="2:13" x14ac:dyDescent="0.2">
      <c r="B26" s="200"/>
      <c r="C26" s="31">
        <v>5</v>
      </c>
      <c r="D26" s="31" t="str">
        <f>VLOOKUP(C26,'wkt1'!$D$43:$F$50,3,FALSE)</f>
        <v>SSV Rehau</v>
      </c>
      <c r="E26" s="31">
        <v>8</v>
      </c>
      <c r="F26" s="219" t="str">
        <f>VLOOKUP(E26,'wkt1'!$D$43:$F$50,3,FALSE)</f>
        <v>BS Regensburg</v>
      </c>
      <c r="G26" s="220"/>
      <c r="H26" s="10">
        <f>IF(K26="",0,IF(K26=M26,1,IF(K26&lt;M26,0,2)))</f>
        <v>0</v>
      </c>
      <c r="I26" s="10" t="s">
        <v>58</v>
      </c>
      <c r="J26" s="10">
        <f>IF(M26="",0,IF(K26=M26,1,IF(M26&lt;K26,0,2)))</f>
        <v>2</v>
      </c>
      <c r="K26" s="65">
        <v>0</v>
      </c>
      <c r="L26" s="10" t="s">
        <v>58</v>
      </c>
      <c r="M26" s="69">
        <v>6</v>
      </c>
    </row>
    <row r="27" spans="2:13" x14ac:dyDescent="0.2">
      <c r="B27" s="200"/>
      <c r="C27" s="31">
        <v>3</v>
      </c>
      <c r="D27" s="31" t="str">
        <f>VLOOKUP(C27,'wkt1'!$D$43:$F$50,3,FALSE)</f>
        <v>ATSV Oberkotzau</v>
      </c>
      <c r="E27" s="31">
        <v>2</v>
      </c>
      <c r="F27" s="219" t="str">
        <f>VLOOKUP(E27,'wkt1'!$D$43:$F$50,3,FALSE)</f>
        <v>Diana Hirschau</v>
      </c>
      <c r="G27" s="220"/>
      <c r="H27" s="10">
        <f>IF(K27="",0,IF(K27=M27,1,IF(K27&lt;M27,0,2)))</f>
        <v>2</v>
      </c>
      <c r="I27" s="10" t="s">
        <v>58</v>
      </c>
      <c r="J27" s="10">
        <f>IF(M27="",0,IF(K27=M27,1,IF(M27&lt;K27,0,2)))</f>
        <v>0</v>
      </c>
      <c r="K27" s="65">
        <v>6</v>
      </c>
      <c r="L27" s="10" t="s">
        <v>58</v>
      </c>
      <c r="M27" s="69">
        <v>0</v>
      </c>
    </row>
    <row r="28" spans="2:13" ht="13.5" thickBot="1" x14ac:dyDescent="0.25">
      <c r="B28" s="201"/>
      <c r="C28" s="32">
        <v>4</v>
      </c>
      <c r="D28" s="32" t="str">
        <f>VLOOKUP(C28,'wkt1'!$D$43:$F$50,3,FALSE)</f>
        <v>SG Schwarzenfeld</v>
      </c>
      <c r="E28" s="32">
        <v>1</v>
      </c>
      <c r="F28" s="221" t="str">
        <f>VLOOKUP(E28,'wkt1'!$D$43:$F$50,3,FALSE)</f>
        <v>SV Moosbach</v>
      </c>
      <c r="G28" s="222"/>
      <c r="H28" s="11">
        <f>IF(K28="",0,IF(K28=M28,1,IF(K28&lt;M28,0,2)))</f>
        <v>2</v>
      </c>
      <c r="I28" s="11" t="s">
        <v>58</v>
      </c>
      <c r="J28" s="11">
        <f>IF(M28="",0,IF(K28=M28,1,IF(M28&lt;K28,0,2)))</f>
        <v>0</v>
      </c>
      <c r="K28" s="66">
        <v>6</v>
      </c>
      <c r="L28" s="11" t="s">
        <v>58</v>
      </c>
      <c r="M28" s="70">
        <v>2</v>
      </c>
    </row>
    <row r="29" spans="2:13" ht="13.5" thickBot="1" x14ac:dyDescent="0.25">
      <c r="F29" s="175"/>
      <c r="G29" s="175"/>
      <c r="I29" s="26"/>
      <c r="L29" s="26"/>
    </row>
    <row r="30" spans="2:13" x14ac:dyDescent="0.2">
      <c r="B30" s="199" t="s">
        <v>63</v>
      </c>
      <c r="C30" s="30">
        <v>1</v>
      </c>
      <c r="D30" s="30" t="str">
        <f>VLOOKUP(C30,'wkt1'!$D$43:$F$50,3,FALSE)</f>
        <v>SV Moosbach</v>
      </c>
      <c r="E30" s="30">
        <v>3</v>
      </c>
      <c r="F30" s="223" t="str">
        <f>VLOOKUP(E30,'wkt1'!$D$43:$F$50,3,FALSE)</f>
        <v>ATSV Oberkotzau</v>
      </c>
      <c r="G30" s="224"/>
      <c r="H30" s="9">
        <f>IF(K30="",0,IF(K30=M30,1,IF(K30&lt;M30,0,2)))</f>
        <v>1</v>
      </c>
      <c r="I30" s="9" t="s">
        <v>58</v>
      </c>
      <c r="J30" s="9">
        <f>IF(M30="",0,IF(K30=M30,1,IF(M30&lt;K30,0,2)))</f>
        <v>1</v>
      </c>
      <c r="K30" s="64">
        <v>5</v>
      </c>
      <c r="L30" s="9" t="s">
        <v>58</v>
      </c>
      <c r="M30" s="68">
        <v>5</v>
      </c>
    </row>
    <row r="31" spans="2:13" x14ac:dyDescent="0.2">
      <c r="B31" s="200"/>
      <c r="C31" s="31">
        <v>4</v>
      </c>
      <c r="D31" s="31" t="str">
        <f>VLOOKUP(C31,'wkt1'!$D$43:$F$50,3,FALSE)</f>
        <v>SG Schwarzenfeld</v>
      </c>
      <c r="E31" s="31">
        <v>2</v>
      </c>
      <c r="F31" s="219" t="str">
        <f>VLOOKUP(E31,'wkt1'!$D$43:$F$50,3,FALSE)</f>
        <v>Diana Hirschau</v>
      </c>
      <c r="G31" s="220"/>
      <c r="H31" s="10">
        <f>IF(K31="",0,IF(K31=M31,1,IF(K31&lt;M31,0,2)))</f>
        <v>0</v>
      </c>
      <c r="I31" s="10" t="s">
        <v>58</v>
      </c>
      <c r="J31" s="10">
        <f>IF(M31="",0,IF(K31=M31,1,IF(M31&lt;K31,0,2)))</f>
        <v>2</v>
      </c>
      <c r="K31" s="65">
        <v>4</v>
      </c>
      <c r="L31" s="10" t="s">
        <v>58</v>
      </c>
      <c r="M31" s="69">
        <v>6</v>
      </c>
    </row>
    <row r="32" spans="2:13" x14ac:dyDescent="0.2">
      <c r="B32" s="200"/>
      <c r="C32" s="31">
        <v>8</v>
      </c>
      <c r="D32" s="31" t="str">
        <f>VLOOKUP(C32,'wkt1'!$D$43:$F$50,3,FALSE)</f>
        <v>BS Regensburg</v>
      </c>
      <c r="E32" s="31">
        <v>6</v>
      </c>
      <c r="F32" s="219" t="str">
        <f>VLOOKUP(E32,'wkt1'!$D$43:$F$50,3,FALSE)</f>
        <v>VfL Veitsbronn</v>
      </c>
      <c r="G32" s="220"/>
      <c r="H32" s="10">
        <f>IF(K32="",0,IF(K32=M32,1,IF(K32&lt;M32,0,2)))</f>
        <v>2</v>
      </c>
      <c r="I32" s="10" t="s">
        <v>58</v>
      </c>
      <c r="J32" s="10">
        <f>IF(M32="",0,IF(K32=M32,1,IF(M32&lt;K32,0,2)))</f>
        <v>0</v>
      </c>
      <c r="K32" s="65">
        <v>7</v>
      </c>
      <c r="L32" s="10" t="s">
        <v>58</v>
      </c>
      <c r="M32" s="69">
        <v>3</v>
      </c>
    </row>
    <row r="33" spans="2:14" ht="13.5" thickBot="1" x14ac:dyDescent="0.25">
      <c r="B33" s="201"/>
      <c r="C33" s="32">
        <v>5</v>
      </c>
      <c r="D33" s="32" t="str">
        <f>VLOOKUP(C33,'wkt1'!$D$43:$F$50,3,FALSE)</f>
        <v>SSV Rehau</v>
      </c>
      <c r="E33" s="32">
        <v>7</v>
      </c>
      <c r="F33" s="221" t="str">
        <f>VLOOKUP(E33,'wkt1'!$D$43:$F$50,3,FALSE)</f>
        <v>Drei Wappen Voithenberg</v>
      </c>
      <c r="G33" s="222"/>
      <c r="H33" s="11">
        <f>IF(K33="",0,IF(K33=M33,1,IF(K33&lt;M33,0,2)))</f>
        <v>2</v>
      </c>
      <c r="I33" s="11" t="s">
        <v>58</v>
      </c>
      <c r="J33" s="11">
        <f>IF(M33="",0,IF(K33=M33,1,IF(M33&lt;K33,0,2)))</f>
        <v>0</v>
      </c>
      <c r="K33" s="66">
        <v>6</v>
      </c>
      <c r="L33" s="11" t="s">
        <v>58</v>
      </c>
      <c r="M33" s="70">
        <v>4</v>
      </c>
    </row>
    <row r="34" spans="2:14" ht="13.5" thickBot="1" x14ac:dyDescent="0.25">
      <c r="F34" s="175"/>
      <c r="G34" s="175"/>
      <c r="I34" s="26"/>
      <c r="L34" s="26"/>
    </row>
    <row r="35" spans="2:14" x14ac:dyDescent="0.2">
      <c r="B35" s="199" t="s">
        <v>64</v>
      </c>
      <c r="C35" s="30">
        <v>2</v>
      </c>
      <c r="D35" s="30" t="str">
        <f>VLOOKUP(C35,'wkt1'!$D$43:$F$50,3,FALSE)</f>
        <v>Diana Hirschau</v>
      </c>
      <c r="E35" s="30">
        <v>1</v>
      </c>
      <c r="F35" s="223" t="str">
        <f>VLOOKUP(E35,'wkt1'!$D$43:$F$50,3,FALSE)</f>
        <v>SV Moosbach</v>
      </c>
      <c r="G35" s="224"/>
      <c r="H35" s="9">
        <f>IF(K35="",0,IF(K35=M35,1,IF(K35&lt;M35,0,2)))</f>
        <v>1</v>
      </c>
      <c r="I35" s="9" t="s">
        <v>58</v>
      </c>
      <c r="J35" s="9">
        <f>IF(M35="",0,IF(K35=M35,1,IF(M35&lt;K35,0,2)))</f>
        <v>1</v>
      </c>
      <c r="K35" s="64">
        <v>5</v>
      </c>
      <c r="L35" s="9" t="s">
        <v>58</v>
      </c>
      <c r="M35" s="68">
        <v>5</v>
      </c>
    </row>
    <row r="36" spans="2:14" x14ac:dyDescent="0.2">
      <c r="B36" s="200"/>
      <c r="C36" s="31">
        <v>6</v>
      </c>
      <c r="D36" s="31" t="str">
        <f>VLOOKUP(C36,'wkt1'!$D$43:$F$50,3,FALSE)</f>
        <v>VfL Veitsbronn</v>
      </c>
      <c r="E36" s="31">
        <v>5</v>
      </c>
      <c r="F36" s="219" t="str">
        <f>VLOOKUP(E36,'wkt1'!$D$43:$F$50,3,FALSE)</f>
        <v>SSV Rehau</v>
      </c>
      <c r="G36" s="220"/>
      <c r="H36" s="10">
        <f>IF(K36="",0,IF(K36=M36,1,IF(K36&lt;M36,0,2)))</f>
        <v>2</v>
      </c>
      <c r="I36" s="10" t="s">
        <v>58</v>
      </c>
      <c r="J36" s="10">
        <f>IF(M36="",0,IF(K36=M36,1,IF(M36&lt;K36,0,2)))</f>
        <v>0</v>
      </c>
      <c r="K36" s="65">
        <v>6</v>
      </c>
      <c r="L36" s="10" t="s">
        <v>58</v>
      </c>
      <c r="M36" s="69">
        <v>2</v>
      </c>
    </row>
    <row r="37" spans="2:14" x14ac:dyDescent="0.2">
      <c r="B37" s="200"/>
      <c r="C37" s="31">
        <v>4</v>
      </c>
      <c r="D37" s="31" t="str">
        <f>VLOOKUP(C37,'wkt1'!$D$43:$F$50,3,FALSE)</f>
        <v>SG Schwarzenfeld</v>
      </c>
      <c r="E37" s="31">
        <v>3</v>
      </c>
      <c r="F37" s="219" t="str">
        <f>VLOOKUP(E37,'wkt1'!$D$43:$F$50,3,FALSE)</f>
        <v>ATSV Oberkotzau</v>
      </c>
      <c r="G37" s="220"/>
      <c r="H37" s="10">
        <f>IF(K37="",0,IF(K37=M37,1,IF(K37&lt;M37,0,2)))</f>
        <v>2</v>
      </c>
      <c r="I37" s="10" t="s">
        <v>58</v>
      </c>
      <c r="J37" s="10">
        <f>IF(M37="",0,IF(K37=M37,1,IF(M37&lt;K37,0,2)))</f>
        <v>0</v>
      </c>
      <c r="K37" s="65">
        <v>6</v>
      </c>
      <c r="L37" s="10" t="s">
        <v>58</v>
      </c>
      <c r="M37" s="69">
        <v>2</v>
      </c>
    </row>
    <row r="38" spans="2:14" ht="13.5" thickBot="1" x14ac:dyDescent="0.25">
      <c r="B38" s="201"/>
      <c r="C38" s="32">
        <v>7</v>
      </c>
      <c r="D38" s="32" t="str">
        <f>VLOOKUP(C38,'wkt1'!$D$43:$F$50,3,FALSE)</f>
        <v>Drei Wappen Voithenberg</v>
      </c>
      <c r="E38" s="32">
        <v>8</v>
      </c>
      <c r="F38" s="221" t="str">
        <f>VLOOKUP(E38,'wkt1'!$D$43:$F$50,3,FALSE)</f>
        <v>BS Regensburg</v>
      </c>
      <c r="G38" s="222"/>
      <c r="H38" s="11">
        <f>IF(K38="",0,IF(K38=M38,1,IF(K38&lt;M38,0,2)))</f>
        <v>2</v>
      </c>
      <c r="I38" s="11" t="s">
        <v>58</v>
      </c>
      <c r="J38" s="11">
        <f>IF(M38="",0,IF(K38=M38,1,IF(M38&lt;K38,0,2)))</f>
        <v>0</v>
      </c>
      <c r="K38" s="66">
        <v>7</v>
      </c>
      <c r="L38" s="11" t="s">
        <v>58</v>
      </c>
      <c r="M38" s="70">
        <v>3</v>
      </c>
    </row>
    <row r="39" spans="2:14" x14ac:dyDescent="0.2">
      <c r="B39" s="74"/>
      <c r="C39" s="75"/>
      <c r="D39" s="75"/>
      <c r="E39" s="75"/>
      <c r="F39" s="75"/>
      <c r="G39" s="75"/>
      <c r="H39" s="29"/>
      <c r="I39" s="29"/>
      <c r="J39" s="29"/>
      <c r="K39" s="76"/>
      <c r="L39" s="29"/>
      <c r="M39" s="76"/>
    </row>
    <row r="40" spans="2:14" ht="13.5" thickBot="1" x14ac:dyDescent="0.25">
      <c r="E40" s="218" t="s">
        <v>152</v>
      </c>
      <c r="F40" s="218"/>
      <c r="G40" s="218"/>
      <c r="H40" s="218"/>
      <c r="I40" s="218"/>
      <c r="J40" s="218"/>
      <c r="K40" s="218"/>
      <c r="L40" s="218"/>
      <c r="M40" s="218"/>
    </row>
    <row r="41" spans="2:14" x14ac:dyDescent="0.2">
      <c r="E41" s="216" t="s">
        <v>66</v>
      </c>
      <c r="F41" s="212" t="s">
        <v>65</v>
      </c>
      <c r="G41" s="213"/>
      <c r="H41" s="193" t="s">
        <v>156</v>
      </c>
      <c r="I41" s="193"/>
      <c r="J41" s="193"/>
      <c r="K41" s="193" t="s">
        <v>157</v>
      </c>
      <c r="L41" s="193"/>
      <c r="M41" s="193"/>
      <c r="N41" s="195" t="s">
        <v>155</v>
      </c>
    </row>
    <row r="42" spans="2:14" x14ac:dyDescent="0.2">
      <c r="E42" s="217"/>
      <c r="F42" s="214"/>
      <c r="G42" s="215"/>
      <c r="H42" s="194"/>
      <c r="I42" s="194"/>
      <c r="J42" s="194"/>
      <c r="K42" s="194"/>
      <c r="L42" s="194"/>
      <c r="M42" s="194"/>
      <c r="N42" s="196"/>
    </row>
    <row r="43" spans="2:14" x14ac:dyDescent="0.2">
      <c r="D43" s="27">
        <v>1</v>
      </c>
      <c r="E43" s="79" t="s">
        <v>26</v>
      </c>
      <c r="F43" s="62" t="str">
        <f>$D$8</f>
        <v>ATSV Oberkotzau</v>
      </c>
      <c r="G43" s="25"/>
      <c r="H43" s="10">
        <f>$H$8+$H$10+$J$18+$J$21+$H$27+$J$30+$J$37+'wkt1'!H45</f>
        <v>22</v>
      </c>
      <c r="I43" s="10" t="s">
        <v>58</v>
      </c>
      <c r="J43" s="10">
        <f>$J$8+$J$10+$H$18+$H$21+$J$27+$H$30+$H$37+'wkt1'!J45</f>
        <v>6</v>
      </c>
      <c r="K43" s="10">
        <f>$K$8+$K$10+$M$18+$M$21+$K$27+$M$30+$M$37+'wkt1'!K45</f>
        <v>78</v>
      </c>
      <c r="L43" s="10" t="s">
        <v>58</v>
      </c>
      <c r="M43" s="10">
        <f>$M$8+$M$10+$K$18+$K$21+$M$27+$K$30+$K$37+'wkt1'!M45</f>
        <v>42</v>
      </c>
      <c r="N43" s="134">
        <f t="shared" ref="N43:N50" si="0">K43-M43</f>
        <v>36</v>
      </c>
    </row>
    <row r="44" spans="2:14" x14ac:dyDescent="0.2">
      <c r="D44" s="27">
        <v>2</v>
      </c>
      <c r="E44" s="79" t="s">
        <v>27</v>
      </c>
      <c r="F44" s="62" t="str">
        <f>$D$7</f>
        <v>SV Moosbach</v>
      </c>
      <c r="G44" s="25"/>
      <c r="H44" s="10">
        <f>$H$7+$J$12+$H$16+$H$23+$J$28+$H$30+$J$35+'wkt1'!H43</f>
        <v>21</v>
      </c>
      <c r="I44" s="10" t="s">
        <v>58</v>
      </c>
      <c r="J44" s="10">
        <f>$J$7+$H$12+$J$16+$J$23+$H$28+$J$30+$H$35+'wkt1'!J43</f>
        <v>7</v>
      </c>
      <c r="K44" s="10">
        <f>$K$7+$M$12+$K$16+$K$23+$M$28+$K$30+$M$35+'wkt1'!K43</f>
        <v>78</v>
      </c>
      <c r="L44" s="10" t="s">
        <v>58</v>
      </c>
      <c r="M44" s="10">
        <f>$M$7+$K$12+$M$16+$M$23+$K$28+$M$30+$K$35+'wkt1'!M43</f>
        <v>46</v>
      </c>
      <c r="N44" s="134">
        <f t="shared" si="0"/>
        <v>32</v>
      </c>
    </row>
    <row r="45" spans="2:14" x14ac:dyDescent="0.2">
      <c r="D45" s="27">
        <v>3</v>
      </c>
      <c r="E45" s="79" t="s">
        <v>28</v>
      </c>
      <c r="F45" s="62" t="str">
        <f>$D$6</f>
        <v>Diana Hirschau</v>
      </c>
      <c r="G45" s="25"/>
      <c r="H45" s="10">
        <f>$H$6+$J$13+$H$17+$J$20+$J$27+$J$31+$H$35+'wkt1'!H44</f>
        <v>21</v>
      </c>
      <c r="I45" s="10" t="s">
        <v>58</v>
      </c>
      <c r="J45" s="10">
        <f>$J$6+$H$13+$J$17+$H$20+$H$27+$H$31+$J$35+'wkt1'!J44</f>
        <v>7</v>
      </c>
      <c r="K45" s="10">
        <f>$K$6+$M$13+$K$17+$M$20+$M$27+$M$31+$K$35+'wkt1'!K44</f>
        <v>73</v>
      </c>
      <c r="L45" s="10" t="s">
        <v>58</v>
      </c>
      <c r="M45" s="10">
        <f>$M$6+$K$13+$M$17+$K$20+$K$27+$K$31+$M$35+'wkt1'!M44</f>
        <v>43</v>
      </c>
      <c r="N45" s="134">
        <f t="shared" si="0"/>
        <v>30</v>
      </c>
    </row>
    <row r="46" spans="2:14" x14ac:dyDescent="0.2">
      <c r="D46" s="27">
        <v>4</v>
      </c>
      <c r="E46" s="79" t="s">
        <v>29</v>
      </c>
      <c r="F46" s="62" t="str">
        <f>$F$5</f>
        <v>SG Schwarzenfeld</v>
      </c>
      <c r="G46" s="25"/>
      <c r="H46" s="10">
        <f>$J$5+$J$11+$H$15+$J$22+$H$28+$H$31+$H$37+'wkt1'!H46</f>
        <v>20</v>
      </c>
      <c r="I46" s="10" t="s">
        <v>58</v>
      </c>
      <c r="J46" s="10">
        <f>$H$5+$H$11+$J$15+$H$22+$J$28+$J$31+$J$37+'wkt1'!J46</f>
        <v>8</v>
      </c>
      <c r="K46" s="10">
        <f>$M$5+$M$11+$K$15+$M$22+$K$28+$K$31+$K$37+'wkt1'!K46</f>
        <v>74</v>
      </c>
      <c r="L46" s="10" t="s">
        <v>58</v>
      </c>
      <c r="M46" s="10">
        <f>$K$5+$K$11+$M$15+$K$22+$M$28+$M$31+$M$37+'wkt1'!M46</f>
        <v>46</v>
      </c>
      <c r="N46" s="134">
        <f t="shared" si="0"/>
        <v>28</v>
      </c>
    </row>
    <row r="47" spans="2:14" x14ac:dyDescent="0.2">
      <c r="D47" s="27">
        <v>5</v>
      </c>
      <c r="E47" s="79" t="s">
        <v>30</v>
      </c>
      <c r="F47" s="62" t="str">
        <f>$D$5</f>
        <v>SSV Rehau</v>
      </c>
      <c r="G47" s="25"/>
      <c r="H47" s="10">
        <f>$H$5+$J$10+$J$17+$J$23+$H$26+$H$33+$J$36+'wkt1'!H47</f>
        <v>10</v>
      </c>
      <c r="I47" s="10" t="s">
        <v>58</v>
      </c>
      <c r="J47" s="10">
        <f>$J$5+$H$10+$H$17+$H$23+$J$26+$J$33+$H$36+'wkt1'!J47</f>
        <v>18</v>
      </c>
      <c r="K47" s="10">
        <f>$K$5+$M$10+$M$17+$M$23+$K$26+$K$33+$M$36+'wkt1'!K47</f>
        <v>49</v>
      </c>
      <c r="L47" s="10" t="s">
        <v>58</v>
      </c>
      <c r="M47" s="10">
        <f>$M$5+$K$10+$K$17+$K$23+$M$26+$M$33+$K$36+'wkt1'!M47</f>
        <v>75</v>
      </c>
      <c r="N47" s="134">
        <f t="shared" si="0"/>
        <v>-26</v>
      </c>
    </row>
    <row r="48" spans="2:14" x14ac:dyDescent="0.2">
      <c r="D48" s="27">
        <v>6</v>
      </c>
      <c r="E48" s="130" t="s">
        <v>31</v>
      </c>
      <c r="F48" s="128" t="str">
        <f>$F$7</f>
        <v>BS Regensburg</v>
      </c>
      <c r="G48" s="136"/>
      <c r="H48" s="10">
        <f>$J$7+$H$11+$H$18+$H$20+$J$26+$H$32+$J$38+'wkt1'!H50</f>
        <v>7</v>
      </c>
      <c r="I48" s="10" t="s">
        <v>58</v>
      </c>
      <c r="J48" s="10">
        <f>$H$7+$J$11+$J$18+$J$20+$H$26+$J$32+$H$38+'wkt1'!J50</f>
        <v>21</v>
      </c>
      <c r="K48" s="10">
        <f>$M$7+$K$11+$K$18+$K$20+$M$26+$K$32+$M$38+'wkt1'!K50</f>
        <v>38</v>
      </c>
      <c r="L48" s="10" t="s">
        <v>58</v>
      </c>
      <c r="M48" s="10">
        <f>$K$7+$M$11+$M$18+$M$20+$K$26+$M$32+$K$38+'wkt1'!M50</f>
        <v>74</v>
      </c>
      <c r="N48" s="134">
        <f t="shared" si="0"/>
        <v>-36</v>
      </c>
    </row>
    <row r="49" spans="4:14" x14ac:dyDescent="0.2">
      <c r="D49" s="27">
        <v>7</v>
      </c>
      <c r="E49" s="79" t="s">
        <v>32</v>
      </c>
      <c r="F49" s="62" t="str">
        <f>$F$8</f>
        <v>VfL Veitsbronn</v>
      </c>
      <c r="G49" s="25"/>
      <c r="H49" s="10">
        <f>$J$8+$H$13+$J$16+$H$22+$J$25+$J$32+$H$36+'wkt1'!H48</f>
        <v>6</v>
      </c>
      <c r="I49" s="10" t="s">
        <v>58</v>
      </c>
      <c r="J49" s="10">
        <f>$H$8+$J$13+$H$16+$J$22+$H$25+$H$32+$J$36+'wkt1'!J48</f>
        <v>22</v>
      </c>
      <c r="K49" s="10">
        <f>$M$8+$K$13+$M$16+$K$22+$M$25+$M$32+$K$36+'wkt1'!K48</f>
        <v>46</v>
      </c>
      <c r="L49" s="10" t="s">
        <v>58</v>
      </c>
      <c r="M49" s="10">
        <f>$K$8+$M$13+$K$16+$M$22+$K$25+$K$32+$M$36+'wkt1'!M48</f>
        <v>72</v>
      </c>
      <c r="N49" s="134">
        <f t="shared" si="0"/>
        <v>-26</v>
      </c>
    </row>
    <row r="50" spans="4:14" ht="13.5" thickBot="1" x14ac:dyDescent="0.25">
      <c r="D50" s="27">
        <v>8</v>
      </c>
      <c r="E50" s="80" t="s">
        <v>33</v>
      </c>
      <c r="F50" s="63" t="str">
        <f>$F$6</f>
        <v>Drei Wappen Voithenberg</v>
      </c>
      <c r="G50" s="33"/>
      <c r="H50" s="11">
        <f>$J$6+$H$12+$J$15+$H$21+$H$25+$J$33+$H$38+'wkt1'!H49</f>
        <v>5</v>
      </c>
      <c r="I50" s="11" t="s">
        <v>58</v>
      </c>
      <c r="J50" s="11">
        <f>$H$6+$J$12+$H$15+$J$21+$J$25+$H$33+$J$38+'wkt1'!J49</f>
        <v>23</v>
      </c>
      <c r="K50" s="11">
        <f>$M$6+$K$12+$M$15+$K$21+$K$25+$M$33+$K$38+'wkt1'!K49</f>
        <v>40</v>
      </c>
      <c r="L50" s="11" t="s">
        <v>58</v>
      </c>
      <c r="M50" s="11">
        <f>$K$6+$M$12+$K$15+$M$21+$M$25+$K$33+$M$38+'wkt1'!M49</f>
        <v>78</v>
      </c>
      <c r="N50" s="135">
        <f t="shared" si="0"/>
        <v>-38</v>
      </c>
    </row>
  </sheetData>
  <sheetProtection sheet="1" selectLockedCells="1"/>
  <customSheetViews>
    <customSheetView guid="{38C5960F-393B-4F2B-8EBD-87B6596F176A}" showGridLines="0" showRowCol="0" topLeftCell="A16">
      <selection activeCell="U30" sqref="U30"/>
      <pageMargins left="0.78740157480314965" right="0.78740157480314965" top="0.98425196850393704" bottom="0" header="0.51181102362204722" footer="0.51181102362204722"/>
      <pageSetup paperSize="9" orientation="portrait" horizontalDpi="300" verticalDpi="300" r:id="rId1"/>
      <headerFooter alignWithMargins="0">
        <oddHeader>&amp;R&amp;G</oddHeader>
        <oddFooter>&amp;LErstell von:
Manuel Spies
&amp;G</oddFooter>
      </headerFooter>
    </customSheetView>
  </customSheetViews>
  <mergeCells count="47">
    <mergeCell ref="B20:B23"/>
    <mergeCell ref="B25:B28"/>
    <mergeCell ref="B30:B33"/>
    <mergeCell ref="B35:B38"/>
    <mergeCell ref="F26:G26"/>
    <mergeCell ref="F27:G27"/>
    <mergeCell ref="F28:G28"/>
    <mergeCell ref="F22:G22"/>
    <mergeCell ref="F23:G23"/>
    <mergeCell ref="F25:G25"/>
    <mergeCell ref="B5:B8"/>
    <mergeCell ref="B10:B13"/>
    <mergeCell ref="B15:B18"/>
    <mergeCell ref="A1:N1"/>
    <mergeCell ref="H3:J3"/>
    <mergeCell ref="K3:M3"/>
    <mergeCell ref="H4:J4"/>
    <mergeCell ref="K4:M4"/>
    <mergeCell ref="F5:G5"/>
    <mergeCell ref="F6:G6"/>
    <mergeCell ref="F21:G21"/>
    <mergeCell ref="F7:G7"/>
    <mergeCell ref="F8:G8"/>
    <mergeCell ref="F10:G10"/>
    <mergeCell ref="F11:G11"/>
    <mergeCell ref="F12:G12"/>
    <mergeCell ref="F13:G13"/>
    <mergeCell ref="F31:G31"/>
    <mergeCell ref="F32:G32"/>
    <mergeCell ref="F33:G33"/>
    <mergeCell ref="F35:G35"/>
    <mergeCell ref="F36:G36"/>
    <mergeCell ref="F15:G15"/>
    <mergeCell ref="F16:G16"/>
    <mergeCell ref="F17:G17"/>
    <mergeCell ref="F18:G18"/>
    <mergeCell ref="F20:G20"/>
    <mergeCell ref="A2:N2"/>
    <mergeCell ref="K41:M42"/>
    <mergeCell ref="N41:N42"/>
    <mergeCell ref="F37:G37"/>
    <mergeCell ref="F38:G38"/>
    <mergeCell ref="E40:M40"/>
    <mergeCell ref="E41:E42"/>
    <mergeCell ref="F41:G42"/>
    <mergeCell ref="H41:J42"/>
    <mergeCell ref="F30:G30"/>
  </mergeCells>
  <phoneticPr fontId="3" type="noConversion"/>
  <pageMargins left="0.78740157480314965" right="0.78740157480314965" top="0.98425196850393704" bottom="0" header="0.51181102362204722" footer="0.51181102362204722"/>
  <pageSetup paperSize="9" orientation="portrait" horizontalDpi="300" verticalDpi="300" r:id="rId2"/>
  <headerFooter alignWithMargins="0">
    <oddHeader>&amp;R&amp;G</oddHeader>
    <oddFooter>&amp;LErstell von:
Manuel Spies
&amp;G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6" name="Button 1">
              <controlPr defaultSize="0" print="0" autoFill="0" autoPict="0" macro="[0]!startseite">
                <anchor moveWithCells="1" sizeWithCells="1">
                  <from>
                    <xdr:col>0</xdr:col>
                    <xdr:colOff>38100</xdr:colOff>
                    <xdr:row>0</xdr:row>
                    <xdr:rowOff>28575</xdr:rowOff>
                  </from>
                  <to>
                    <xdr:col>3</xdr:col>
                    <xdr:colOff>66675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7" name="Button 44">
              <controlPr defaultSize="0" print="0" autoFill="0" autoPict="0" macro="[0]!startseite">
                <anchor moveWithCells="1" sizeWithCells="1">
                  <from>
                    <xdr:col>0</xdr:col>
                    <xdr:colOff>38100</xdr:colOff>
                    <xdr:row>0</xdr:row>
                    <xdr:rowOff>28575</xdr:rowOff>
                  </from>
                  <to>
                    <xdr:col>3</xdr:col>
                    <xdr:colOff>66675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8" name="Button 45">
              <controlPr defaultSize="0" print="0" autoFill="0" autoPict="0" macro="[0]!sortieren2">
                <anchor moveWithCells="1" sizeWithCells="1">
                  <from>
                    <xdr:col>2</xdr:col>
                    <xdr:colOff>0</xdr:colOff>
                    <xdr:row>39</xdr:row>
                    <xdr:rowOff>161925</xdr:rowOff>
                  </from>
                  <to>
                    <xdr:col>3</xdr:col>
                    <xdr:colOff>866775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9" name="Button 46">
              <controlPr defaultSize="0" print="0" autoFill="0" autoPict="0" macro="[0]!wkt1L">
                <anchor moveWithCells="1" sizeWithCells="1">
                  <from>
                    <xdr:col>14</xdr:col>
                    <xdr:colOff>0</xdr:colOff>
                    <xdr:row>2</xdr:row>
                    <xdr:rowOff>123825</xdr:rowOff>
                  </from>
                  <to>
                    <xdr:col>15</xdr:col>
                    <xdr:colOff>304800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10" name="Button 48">
              <controlPr defaultSize="0" print="0" autoFill="0" autoPict="0" macro="[0]!wlt4L">
                <anchor moveWithCells="1" sizeWithCells="1">
                  <from>
                    <xdr:col>14</xdr:col>
                    <xdr:colOff>0</xdr:colOff>
                    <xdr:row>6</xdr:row>
                    <xdr:rowOff>152400</xdr:rowOff>
                  </from>
                  <to>
                    <xdr:col>15</xdr:col>
                    <xdr:colOff>304800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11" name="Button 49">
              <controlPr defaultSize="0" print="0" autoFill="0" autoPict="0" macro="[0]!wkt3L">
                <anchor moveWithCells="1" sizeWithCells="1">
                  <from>
                    <xdr:col>14</xdr:col>
                    <xdr:colOff>0</xdr:colOff>
                    <xdr:row>4</xdr:row>
                    <xdr:rowOff>142875</xdr:rowOff>
                  </from>
                  <to>
                    <xdr:col>15</xdr:col>
                    <xdr:colOff>304800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12" name="Button 50">
              <controlPr defaultSize="0" print="0" autoFill="0" autoPict="0" macro="[0]!drucken1">
                <anchor moveWithCells="1">
                  <from>
                    <xdr:col>14</xdr:col>
                    <xdr:colOff>0</xdr:colOff>
                    <xdr:row>9</xdr:row>
                    <xdr:rowOff>114300</xdr:rowOff>
                  </from>
                  <to>
                    <xdr:col>15</xdr:col>
                    <xdr:colOff>304800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13" name="Button 51">
              <controlPr defaultSize="0" print="0" autoFill="0" autoPict="0" macro="[0]!anfangstabelle">
                <anchor moveWithCells="1" sizeWithCells="1">
                  <from>
                    <xdr:col>14</xdr:col>
                    <xdr:colOff>9525</xdr:colOff>
                    <xdr:row>1</xdr:row>
                    <xdr:rowOff>85725</xdr:rowOff>
                  </from>
                  <to>
                    <xdr:col>15</xdr:col>
                    <xdr:colOff>304800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>
    <pageSetUpPr autoPageBreaks="0"/>
  </sheetPr>
  <dimension ref="A1:O50"/>
  <sheetViews>
    <sheetView showGridLines="0" showRowColHeaders="0" zoomScaleNormal="100" workbookViewId="0">
      <selection activeCell="G48" sqref="G48"/>
    </sheetView>
  </sheetViews>
  <sheetFormatPr baseColWidth="10" defaultRowHeight="12.75" x14ac:dyDescent="0.2"/>
  <cols>
    <col min="1" max="1" width="9.7109375" style="72" customWidth="1"/>
    <col min="2" max="2" width="3.28515625" style="72" customWidth="1"/>
    <col min="3" max="3" width="2.5703125" style="72" customWidth="1"/>
    <col min="4" max="4" width="19" style="72" bestFit="1" customWidth="1"/>
    <col min="5" max="5" width="2.5703125" style="72" bestFit="1" customWidth="1"/>
    <col min="6" max="6" width="19" style="72" bestFit="1" customWidth="1"/>
    <col min="7" max="7" width="2.28515625" style="72" customWidth="1"/>
    <col min="8" max="8" width="3" style="26" customWidth="1"/>
    <col min="9" max="9" width="1.5703125" style="72" bestFit="1" customWidth="1"/>
    <col min="10" max="10" width="3" style="26" customWidth="1"/>
    <col min="11" max="11" width="2.85546875" style="67" customWidth="1"/>
    <col min="12" max="12" width="1.5703125" style="72" bestFit="1" customWidth="1"/>
    <col min="13" max="13" width="3.140625" style="67" customWidth="1"/>
    <col min="14" max="14" width="4.140625" style="72" bestFit="1" customWidth="1"/>
    <col min="15" max="16384" width="11.42578125" style="72"/>
  </cols>
  <sheetData>
    <row r="1" spans="1:15" ht="25.5" x14ac:dyDescent="0.35">
      <c r="A1" s="225" t="s">
        <v>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71"/>
    </row>
    <row r="2" spans="1:15" ht="25.5" x14ac:dyDescent="0.35">
      <c r="A2" s="192" t="str">
        <f>IF(Startseite!D36="Liganame hier eingeben!","",Startseite!D36)</f>
        <v>Bayernliga Nord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71"/>
    </row>
    <row r="3" spans="1:15" x14ac:dyDescent="0.2">
      <c r="H3" s="207" t="s">
        <v>20</v>
      </c>
      <c r="I3" s="207"/>
      <c r="J3" s="207"/>
      <c r="K3" s="208" t="s">
        <v>150</v>
      </c>
      <c r="L3" s="209"/>
      <c r="M3" s="209"/>
    </row>
    <row r="4" spans="1:15" ht="13.5" thickBot="1" x14ac:dyDescent="0.25">
      <c r="C4" s="132" t="s">
        <v>66</v>
      </c>
      <c r="D4" s="132" t="s">
        <v>65</v>
      </c>
      <c r="E4" s="132" t="s">
        <v>66</v>
      </c>
      <c r="F4" s="132" t="s">
        <v>65</v>
      </c>
      <c r="G4" s="133"/>
      <c r="H4" s="208" t="s">
        <v>56</v>
      </c>
      <c r="I4" s="209"/>
      <c r="J4" s="209"/>
      <c r="K4" s="208" t="s">
        <v>56</v>
      </c>
      <c r="L4" s="209"/>
      <c r="M4" s="209"/>
    </row>
    <row r="5" spans="1:15" x14ac:dyDescent="0.2">
      <c r="B5" s="199" t="s">
        <v>57</v>
      </c>
      <c r="C5" s="30">
        <v>5</v>
      </c>
      <c r="D5" s="30" t="str">
        <f>VLOOKUP(C5,'wkt2'!$D$43:$F$50,3,FALSE)</f>
        <v>SSV Rehau</v>
      </c>
      <c r="E5" s="30">
        <v>4</v>
      </c>
      <c r="F5" s="223" t="str">
        <f>VLOOKUP(E5,'wkt2'!$D$43:$F$50,3,FALSE)</f>
        <v>SG Schwarzenfeld</v>
      </c>
      <c r="G5" s="224"/>
      <c r="H5" s="9">
        <f>IF(K5="",0,IF(K5=M5,1,IF(K5&lt;M5,0,2)))</f>
        <v>0</v>
      </c>
      <c r="I5" s="9" t="s">
        <v>58</v>
      </c>
      <c r="J5" s="9">
        <f>IF(M5="",0,IF(K5=M5,1,IF(M5&lt;K5,0,2)))</f>
        <v>2</v>
      </c>
      <c r="K5" s="64">
        <v>3</v>
      </c>
      <c r="L5" s="9" t="s">
        <v>58</v>
      </c>
      <c r="M5" s="68">
        <v>7</v>
      </c>
    </row>
    <row r="6" spans="1:15" x14ac:dyDescent="0.2">
      <c r="B6" s="200"/>
      <c r="C6" s="31">
        <v>2</v>
      </c>
      <c r="D6" s="31" t="str">
        <f>VLOOKUP(C6,'wkt2'!$D$43:$F$50,3,FALSE)</f>
        <v>SV Moosbach</v>
      </c>
      <c r="E6" s="31">
        <v>7</v>
      </c>
      <c r="F6" s="219" t="str">
        <f>VLOOKUP(E6,'wkt2'!$D$43:$F$50,3,FALSE)</f>
        <v>VfL Veitsbronn</v>
      </c>
      <c r="G6" s="220"/>
      <c r="H6" s="10">
        <f>IF(K6="",0,IF(K6=M6,1,IF(K6&lt;M6,0,2)))</f>
        <v>0</v>
      </c>
      <c r="I6" s="10" t="s">
        <v>58</v>
      </c>
      <c r="J6" s="10">
        <f>IF(M6="",0,IF(K6=M6,1,IF(M6&lt;K6,0,2)))</f>
        <v>2</v>
      </c>
      <c r="K6" s="65">
        <v>0</v>
      </c>
      <c r="L6" s="10" t="s">
        <v>58</v>
      </c>
      <c r="M6" s="69">
        <v>6</v>
      </c>
    </row>
    <row r="7" spans="1:15" x14ac:dyDescent="0.2">
      <c r="B7" s="200"/>
      <c r="C7" s="31">
        <v>1</v>
      </c>
      <c r="D7" s="31" t="str">
        <f>VLOOKUP(C7,'wkt2'!$D$43:$F$50,3,FALSE)</f>
        <v>ATSV Oberkotzau</v>
      </c>
      <c r="E7" s="31">
        <v>8</v>
      </c>
      <c r="F7" s="219" t="str">
        <f>VLOOKUP(E7,'wkt2'!$D$43:$F$50,3,FALSE)</f>
        <v>Drei Wappen Voithenberg</v>
      </c>
      <c r="G7" s="220"/>
      <c r="H7" s="10">
        <f>IF(K7="",0,IF(K7=M7,1,IF(K7&lt;M7,0,2)))</f>
        <v>2</v>
      </c>
      <c r="I7" s="10" t="s">
        <v>58</v>
      </c>
      <c r="J7" s="10">
        <f>IF(M7="",0,IF(K7=M7,1,IF(M7&lt;K7,0,2)))</f>
        <v>0</v>
      </c>
      <c r="K7" s="65">
        <v>6</v>
      </c>
      <c r="L7" s="10" t="s">
        <v>58</v>
      </c>
      <c r="M7" s="69">
        <v>0</v>
      </c>
    </row>
    <row r="8" spans="1:15" ht="13.5" thickBot="1" x14ac:dyDescent="0.25">
      <c r="B8" s="201"/>
      <c r="C8" s="32">
        <v>3</v>
      </c>
      <c r="D8" s="32" t="str">
        <f>VLOOKUP(C8,'wkt2'!$D$43:$F$50,3,FALSE)</f>
        <v>Diana Hirschau</v>
      </c>
      <c r="E8" s="32">
        <v>6</v>
      </c>
      <c r="F8" s="221" t="str">
        <f>VLOOKUP(E8,'wkt2'!$D$43:$F$50,3,FALSE)</f>
        <v>BS Regensburg</v>
      </c>
      <c r="G8" s="222"/>
      <c r="H8" s="11">
        <f>IF(K8="",0,IF(K8=M8,1,IF(K8&lt;M8,0,2)))</f>
        <v>2</v>
      </c>
      <c r="I8" s="11" t="s">
        <v>58</v>
      </c>
      <c r="J8" s="11">
        <f>IF(M8="",0,IF(K8=M8,1,IF(M8&lt;K8,0,2)))</f>
        <v>0</v>
      </c>
      <c r="K8" s="66">
        <v>7</v>
      </c>
      <c r="L8" s="11" t="s">
        <v>58</v>
      </c>
      <c r="M8" s="70">
        <v>1</v>
      </c>
    </row>
    <row r="9" spans="1:15" ht="13.5" thickBot="1" x14ac:dyDescent="0.25">
      <c r="F9" s="175"/>
      <c r="G9" s="175"/>
      <c r="I9" s="26"/>
      <c r="L9" s="26"/>
    </row>
    <row r="10" spans="1:15" x14ac:dyDescent="0.2">
      <c r="B10" s="199" t="s">
        <v>59</v>
      </c>
      <c r="C10" s="30">
        <v>3</v>
      </c>
      <c r="D10" s="30" t="str">
        <f>VLOOKUP(C10,'wkt2'!$D$43:$F$50,3,FALSE)</f>
        <v>Diana Hirschau</v>
      </c>
      <c r="E10" s="30">
        <v>5</v>
      </c>
      <c r="F10" s="223" t="str">
        <f>VLOOKUP(E10,'wkt2'!$D$43:$F$50,3,FALSE)</f>
        <v>SSV Rehau</v>
      </c>
      <c r="G10" s="224"/>
      <c r="H10" s="9">
        <f>IF(K10="",0,IF(K10=M10,1,IF(K10&lt;M10,0,2)))</f>
        <v>2</v>
      </c>
      <c r="I10" s="9" t="s">
        <v>58</v>
      </c>
      <c r="J10" s="9">
        <f>IF(M10="",0,IF(K10=M10,1,IF(M10&lt;K10,0,2)))</f>
        <v>0</v>
      </c>
      <c r="K10" s="64">
        <v>6</v>
      </c>
      <c r="L10" s="9" t="s">
        <v>58</v>
      </c>
      <c r="M10" s="68">
        <v>2</v>
      </c>
    </row>
    <row r="11" spans="1:15" x14ac:dyDescent="0.2">
      <c r="B11" s="200"/>
      <c r="C11" s="31">
        <v>8</v>
      </c>
      <c r="D11" s="31" t="str">
        <f>VLOOKUP(C11,'wkt2'!$D$43:$F$50,3,FALSE)</f>
        <v>Drei Wappen Voithenberg</v>
      </c>
      <c r="E11" s="31">
        <v>4</v>
      </c>
      <c r="F11" s="219" t="str">
        <f>VLOOKUP(E11,'wkt2'!$D$43:$F$50,3,FALSE)</f>
        <v>SG Schwarzenfeld</v>
      </c>
      <c r="G11" s="220"/>
      <c r="H11" s="10">
        <f>IF(K11="",0,IF(K11=M11,1,IF(K11&lt;M11,0,2)))</f>
        <v>1</v>
      </c>
      <c r="I11" s="10" t="s">
        <v>58</v>
      </c>
      <c r="J11" s="10">
        <f>IF(M11="",0,IF(K11=M11,1,IF(M11&lt;K11,0,2)))</f>
        <v>1</v>
      </c>
      <c r="K11" s="65">
        <v>5</v>
      </c>
      <c r="L11" s="10" t="s">
        <v>58</v>
      </c>
      <c r="M11" s="69">
        <v>5</v>
      </c>
    </row>
    <row r="12" spans="1:15" x14ac:dyDescent="0.2">
      <c r="B12" s="200"/>
      <c r="C12" s="31">
        <v>7</v>
      </c>
      <c r="D12" s="31" t="str">
        <f>VLOOKUP(C12,'wkt2'!$D$43:$F$50,3,FALSE)</f>
        <v>VfL Veitsbronn</v>
      </c>
      <c r="E12" s="31">
        <v>1</v>
      </c>
      <c r="F12" s="219" t="str">
        <f>VLOOKUP(E12,'wkt2'!$D$43:$F$50,3,FALSE)</f>
        <v>ATSV Oberkotzau</v>
      </c>
      <c r="G12" s="220"/>
      <c r="H12" s="10">
        <f>IF(K12="",0,IF(K12=M12,1,IF(K12&lt;M12,0,2)))</f>
        <v>0</v>
      </c>
      <c r="I12" s="10" t="s">
        <v>58</v>
      </c>
      <c r="J12" s="10">
        <f>IF(M12="",0,IF(K12=M12,1,IF(M12&lt;K12,0,2)))</f>
        <v>2</v>
      </c>
      <c r="K12" s="65">
        <v>3</v>
      </c>
      <c r="L12" s="10" t="s">
        <v>58</v>
      </c>
      <c r="M12" s="69">
        <v>7</v>
      </c>
    </row>
    <row r="13" spans="1:15" ht="13.5" thickBot="1" x14ac:dyDescent="0.25">
      <c r="B13" s="201"/>
      <c r="C13" s="32">
        <v>6</v>
      </c>
      <c r="D13" s="32" t="str">
        <f>VLOOKUP(C13,'wkt2'!$D$43:$F$50,3,FALSE)</f>
        <v>BS Regensburg</v>
      </c>
      <c r="E13" s="32">
        <v>2</v>
      </c>
      <c r="F13" s="221" t="str">
        <f>VLOOKUP(E13,'wkt2'!$D$43:$F$50,3,FALSE)</f>
        <v>SV Moosbach</v>
      </c>
      <c r="G13" s="222"/>
      <c r="H13" s="11">
        <f>IF(K13="",0,IF(K13=M13,1,IF(K13&lt;M13,0,2)))</f>
        <v>0</v>
      </c>
      <c r="I13" s="11" t="s">
        <v>58</v>
      </c>
      <c r="J13" s="11">
        <f>IF(M13="",0,IF(K13=M13,1,IF(M13&lt;K13,0,2)))</f>
        <v>2</v>
      </c>
      <c r="K13" s="66">
        <v>2</v>
      </c>
      <c r="L13" s="11" t="s">
        <v>58</v>
      </c>
      <c r="M13" s="70">
        <v>6</v>
      </c>
    </row>
    <row r="14" spans="1:15" ht="13.5" thickBot="1" x14ac:dyDescent="0.25">
      <c r="F14" s="175"/>
      <c r="G14" s="175"/>
      <c r="I14" s="26"/>
      <c r="L14" s="26"/>
    </row>
    <row r="15" spans="1:15" x14ac:dyDescent="0.2">
      <c r="B15" s="199" t="s">
        <v>60</v>
      </c>
      <c r="C15" s="30">
        <v>4</v>
      </c>
      <c r="D15" s="30" t="str">
        <f>VLOOKUP(C15,'wkt2'!$D$43:$F$50,3,FALSE)</f>
        <v>SG Schwarzenfeld</v>
      </c>
      <c r="E15" s="30">
        <v>7</v>
      </c>
      <c r="F15" s="223" t="str">
        <f>VLOOKUP(E15,'wkt2'!$D$43:$F$50,3,FALSE)</f>
        <v>VfL Veitsbronn</v>
      </c>
      <c r="G15" s="224"/>
      <c r="H15" s="9">
        <f>IF(K15="",0,IF(K15=M15,1,IF(K15&lt;M15,0,2)))</f>
        <v>2</v>
      </c>
      <c r="I15" s="9" t="s">
        <v>58</v>
      </c>
      <c r="J15" s="9">
        <f>IF(M15="",0,IF(K15=M15,1,IF(M15&lt;K15,0,2)))</f>
        <v>0</v>
      </c>
      <c r="K15" s="64">
        <v>6</v>
      </c>
      <c r="L15" s="9" t="s">
        <v>58</v>
      </c>
      <c r="M15" s="68">
        <v>0</v>
      </c>
    </row>
    <row r="16" spans="1:15" x14ac:dyDescent="0.2">
      <c r="B16" s="200"/>
      <c r="C16" s="31">
        <v>1</v>
      </c>
      <c r="D16" s="31" t="str">
        <f>VLOOKUP(C16,'wkt2'!$D$43:$F$50,3,FALSE)</f>
        <v>ATSV Oberkotzau</v>
      </c>
      <c r="E16" s="31">
        <v>6</v>
      </c>
      <c r="F16" s="219" t="str">
        <f>VLOOKUP(E16,'wkt2'!$D$43:$F$50,3,FALSE)</f>
        <v>BS Regensburg</v>
      </c>
      <c r="G16" s="220"/>
      <c r="H16" s="10">
        <f>IF(K16="",0,IF(K16=M16,1,IF(K16&lt;M16,0,2)))</f>
        <v>2</v>
      </c>
      <c r="I16" s="10" t="s">
        <v>58</v>
      </c>
      <c r="J16" s="10">
        <f>IF(M16="",0,IF(K16=M16,1,IF(M16&lt;K16,0,2)))</f>
        <v>0</v>
      </c>
      <c r="K16" s="65">
        <v>7</v>
      </c>
      <c r="L16" s="10" t="s">
        <v>58</v>
      </c>
      <c r="M16" s="69">
        <v>1</v>
      </c>
    </row>
    <row r="17" spans="2:13" x14ac:dyDescent="0.2">
      <c r="B17" s="200"/>
      <c r="C17" s="31">
        <v>2</v>
      </c>
      <c r="D17" s="31" t="str">
        <f>VLOOKUP(C17,'wkt2'!$D$43:$F$50,3,FALSE)</f>
        <v>SV Moosbach</v>
      </c>
      <c r="E17" s="31">
        <v>5</v>
      </c>
      <c r="F17" s="219" t="str">
        <f>VLOOKUP(E17,'wkt2'!$D$43:$F$50,3,FALSE)</f>
        <v>SSV Rehau</v>
      </c>
      <c r="G17" s="220"/>
      <c r="H17" s="10">
        <f>IF(K17="",0,IF(K17=M17,1,IF(K17&lt;M17,0,2)))</f>
        <v>2</v>
      </c>
      <c r="I17" s="10" t="s">
        <v>58</v>
      </c>
      <c r="J17" s="10">
        <f>IF(M17="",0,IF(K17=M17,1,IF(M17&lt;K17,0,2)))</f>
        <v>0</v>
      </c>
      <c r="K17" s="65">
        <v>6</v>
      </c>
      <c r="L17" s="10" t="s">
        <v>58</v>
      </c>
      <c r="M17" s="69">
        <v>2</v>
      </c>
    </row>
    <row r="18" spans="2:13" ht="13.5" thickBot="1" x14ac:dyDescent="0.25">
      <c r="B18" s="201"/>
      <c r="C18" s="32">
        <v>8</v>
      </c>
      <c r="D18" s="32" t="str">
        <f>VLOOKUP(C18,'wkt2'!$D$43:$F$50,3,FALSE)</f>
        <v>Drei Wappen Voithenberg</v>
      </c>
      <c r="E18" s="32">
        <v>3</v>
      </c>
      <c r="F18" s="221" t="str">
        <f>VLOOKUP(E18,'wkt2'!$D$43:$F$50,3,FALSE)</f>
        <v>Diana Hirschau</v>
      </c>
      <c r="G18" s="222"/>
      <c r="H18" s="11">
        <f>IF(K18="",0,IF(K18=M18,1,IF(K18&lt;M18,0,2)))</f>
        <v>0</v>
      </c>
      <c r="I18" s="11" t="s">
        <v>58</v>
      </c>
      <c r="J18" s="11">
        <f>IF(M18="",0,IF(K18=M18,1,IF(M18&lt;K18,0,2)))</f>
        <v>2</v>
      </c>
      <c r="K18" s="66">
        <v>0</v>
      </c>
      <c r="L18" s="11" t="s">
        <v>58</v>
      </c>
      <c r="M18" s="70">
        <v>6</v>
      </c>
    </row>
    <row r="19" spans="2:13" ht="13.5" thickBot="1" x14ac:dyDescent="0.25">
      <c r="F19" s="175"/>
      <c r="G19" s="175"/>
      <c r="I19" s="26"/>
      <c r="L19" s="26"/>
    </row>
    <row r="20" spans="2:13" x14ac:dyDescent="0.2">
      <c r="B20" s="199" t="s">
        <v>61</v>
      </c>
      <c r="C20" s="30">
        <v>8</v>
      </c>
      <c r="D20" s="30" t="str">
        <f>VLOOKUP(C20,'wkt2'!$D$43:$F$50,3,FALSE)</f>
        <v>Drei Wappen Voithenberg</v>
      </c>
      <c r="E20" s="30">
        <v>2</v>
      </c>
      <c r="F20" s="223" t="str">
        <f>VLOOKUP(E20,'wkt2'!$D$43:$F$50,3,FALSE)</f>
        <v>SV Moosbach</v>
      </c>
      <c r="G20" s="224"/>
      <c r="H20" s="9">
        <f>IF(K20="",0,IF(K20=M20,1,IF(K20&lt;M20,0,2)))</f>
        <v>0</v>
      </c>
      <c r="I20" s="9" t="s">
        <v>58</v>
      </c>
      <c r="J20" s="9">
        <f>IF(M20="",0,IF(K20=M20,1,IF(M20&lt;K20,0,2)))</f>
        <v>2</v>
      </c>
      <c r="K20" s="64">
        <v>0</v>
      </c>
      <c r="L20" s="9" t="s">
        <v>58</v>
      </c>
      <c r="M20" s="68">
        <v>6</v>
      </c>
    </row>
    <row r="21" spans="2:13" x14ac:dyDescent="0.2">
      <c r="B21" s="200"/>
      <c r="C21" s="31">
        <v>7</v>
      </c>
      <c r="D21" s="31" t="str">
        <f>VLOOKUP(C21,'wkt2'!$D$43:$F$50,3,FALSE)</f>
        <v>VfL Veitsbronn</v>
      </c>
      <c r="E21" s="31">
        <v>3</v>
      </c>
      <c r="F21" s="219" t="str">
        <f>VLOOKUP(E21,'wkt2'!$D$43:$F$50,3,FALSE)</f>
        <v>Diana Hirschau</v>
      </c>
      <c r="G21" s="220"/>
      <c r="H21" s="10">
        <f>IF(K21="",0,IF(K21=M21,1,IF(K21&lt;M21,0,2)))</f>
        <v>0</v>
      </c>
      <c r="I21" s="10" t="s">
        <v>58</v>
      </c>
      <c r="J21" s="10">
        <f>IF(M21="",0,IF(K21=M21,1,IF(M21&lt;K21,0,2)))</f>
        <v>2</v>
      </c>
      <c r="K21" s="65">
        <v>2</v>
      </c>
      <c r="L21" s="10" t="s">
        <v>58</v>
      </c>
      <c r="M21" s="69">
        <v>6</v>
      </c>
    </row>
    <row r="22" spans="2:13" x14ac:dyDescent="0.2">
      <c r="B22" s="200"/>
      <c r="C22" s="31">
        <v>6</v>
      </c>
      <c r="D22" s="31" t="str">
        <f>VLOOKUP(C22,'wkt2'!$D$43:$F$50,3,FALSE)</f>
        <v>BS Regensburg</v>
      </c>
      <c r="E22" s="31">
        <v>4</v>
      </c>
      <c r="F22" s="219" t="str">
        <f>VLOOKUP(E22,'wkt2'!$D$43:$F$50,3,FALSE)</f>
        <v>SG Schwarzenfeld</v>
      </c>
      <c r="G22" s="220"/>
      <c r="H22" s="10">
        <f>IF(K22="",0,IF(K22=M22,1,IF(K22&lt;M22,0,2)))</f>
        <v>2</v>
      </c>
      <c r="I22" s="10" t="s">
        <v>58</v>
      </c>
      <c r="J22" s="10">
        <f>IF(M22="",0,IF(K22=M22,1,IF(M22&lt;K22,0,2)))</f>
        <v>0</v>
      </c>
      <c r="K22" s="65">
        <v>6</v>
      </c>
      <c r="L22" s="10" t="s">
        <v>58</v>
      </c>
      <c r="M22" s="69">
        <v>4</v>
      </c>
    </row>
    <row r="23" spans="2:13" ht="13.5" thickBot="1" x14ac:dyDescent="0.25">
      <c r="B23" s="201"/>
      <c r="C23" s="32">
        <v>1</v>
      </c>
      <c r="D23" s="32" t="str">
        <f>VLOOKUP(C23,'wkt2'!$D$43:$F$50,3,FALSE)</f>
        <v>ATSV Oberkotzau</v>
      </c>
      <c r="E23" s="32">
        <v>5</v>
      </c>
      <c r="F23" s="221" t="str">
        <f>VLOOKUP(E23,'wkt2'!$D$43:$F$50,3,FALSE)</f>
        <v>SSV Rehau</v>
      </c>
      <c r="G23" s="222"/>
      <c r="H23" s="11">
        <f>IF(K23="",0,IF(K23=M23,1,IF(K23&lt;M23,0,2)))</f>
        <v>2</v>
      </c>
      <c r="I23" s="11" t="s">
        <v>58</v>
      </c>
      <c r="J23" s="11">
        <f>IF(M23="",0,IF(K23=M23,1,IF(M23&lt;K23,0,2)))</f>
        <v>0</v>
      </c>
      <c r="K23" s="66">
        <v>6</v>
      </c>
      <c r="L23" s="11" t="s">
        <v>58</v>
      </c>
      <c r="M23" s="70">
        <v>2</v>
      </c>
    </row>
    <row r="24" spans="2:13" ht="13.5" thickBot="1" x14ac:dyDescent="0.25">
      <c r="F24" s="175"/>
      <c r="G24" s="175"/>
      <c r="I24" s="26"/>
      <c r="L24" s="26"/>
    </row>
    <row r="25" spans="2:13" x14ac:dyDescent="0.2">
      <c r="B25" s="199" t="s">
        <v>62</v>
      </c>
      <c r="C25" s="30">
        <v>7</v>
      </c>
      <c r="D25" s="30" t="str">
        <f>VLOOKUP(C25,'wkt2'!$D$43:$F$50,3,FALSE)</f>
        <v>VfL Veitsbronn</v>
      </c>
      <c r="E25" s="30">
        <v>6</v>
      </c>
      <c r="F25" s="223" t="str">
        <f>VLOOKUP(E25,'wkt2'!$D$43:$F$50,3,FALSE)</f>
        <v>BS Regensburg</v>
      </c>
      <c r="G25" s="224"/>
      <c r="H25" s="9">
        <f>IF(K25="",0,IF(K25=M25,1,IF(K25&lt;M25,0,2)))</f>
        <v>2</v>
      </c>
      <c r="I25" s="9" t="s">
        <v>58</v>
      </c>
      <c r="J25" s="9">
        <f>IF(M25="",0,IF(K25=M25,1,IF(M25&lt;K25,0,2)))</f>
        <v>0</v>
      </c>
      <c r="K25" s="64">
        <v>7</v>
      </c>
      <c r="L25" s="9" t="s">
        <v>58</v>
      </c>
      <c r="M25" s="68">
        <v>3</v>
      </c>
    </row>
    <row r="26" spans="2:13" x14ac:dyDescent="0.2">
      <c r="B26" s="200"/>
      <c r="C26" s="31">
        <v>5</v>
      </c>
      <c r="D26" s="31" t="str">
        <f>VLOOKUP(C26,'wkt2'!$D$43:$F$50,3,FALSE)</f>
        <v>SSV Rehau</v>
      </c>
      <c r="E26" s="31">
        <v>8</v>
      </c>
      <c r="F26" s="219" t="str">
        <f>VLOOKUP(E26,'wkt2'!$D$43:$F$50,3,FALSE)</f>
        <v>Drei Wappen Voithenberg</v>
      </c>
      <c r="G26" s="220"/>
      <c r="H26" s="10">
        <f>IF(K26="",0,IF(K26=M26,1,IF(K26&lt;M26,0,2)))</f>
        <v>0</v>
      </c>
      <c r="I26" s="10" t="s">
        <v>58</v>
      </c>
      <c r="J26" s="10">
        <f>IF(M26="",0,IF(K26=M26,1,IF(M26&lt;K26,0,2)))</f>
        <v>2</v>
      </c>
      <c r="K26" s="65">
        <v>2</v>
      </c>
      <c r="L26" s="10" t="s">
        <v>58</v>
      </c>
      <c r="M26" s="69">
        <v>6</v>
      </c>
    </row>
    <row r="27" spans="2:13" x14ac:dyDescent="0.2">
      <c r="B27" s="200"/>
      <c r="C27" s="31">
        <v>3</v>
      </c>
      <c r="D27" s="31" t="str">
        <f>VLOOKUP(C27,'wkt2'!$D$43:$F$50,3,FALSE)</f>
        <v>Diana Hirschau</v>
      </c>
      <c r="E27" s="31">
        <v>2</v>
      </c>
      <c r="F27" s="219" t="str">
        <f>VLOOKUP(E27,'wkt2'!$D$43:$F$50,3,FALSE)</f>
        <v>SV Moosbach</v>
      </c>
      <c r="G27" s="220"/>
      <c r="H27" s="10">
        <f>IF(K27="",0,IF(K27=M27,1,IF(K27&lt;M27,0,2)))</f>
        <v>2</v>
      </c>
      <c r="I27" s="10" t="s">
        <v>58</v>
      </c>
      <c r="J27" s="10">
        <f>IF(M27="",0,IF(K27=M27,1,IF(M27&lt;K27,0,2)))</f>
        <v>0</v>
      </c>
      <c r="K27" s="65">
        <v>6</v>
      </c>
      <c r="L27" s="10" t="s">
        <v>58</v>
      </c>
      <c r="M27" s="69">
        <v>0</v>
      </c>
    </row>
    <row r="28" spans="2:13" ht="13.5" thickBot="1" x14ac:dyDescent="0.25">
      <c r="B28" s="201"/>
      <c r="C28" s="32">
        <v>4</v>
      </c>
      <c r="D28" s="32" t="str">
        <f>VLOOKUP(C28,'wkt2'!$D$43:$F$50,3,FALSE)</f>
        <v>SG Schwarzenfeld</v>
      </c>
      <c r="E28" s="32">
        <v>1</v>
      </c>
      <c r="F28" s="221" t="str">
        <f>VLOOKUP(E28,'wkt2'!$D$43:$F$50,3,FALSE)</f>
        <v>ATSV Oberkotzau</v>
      </c>
      <c r="G28" s="222"/>
      <c r="H28" s="11">
        <f>IF(K28="",0,IF(K28=M28,1,IF(K28&lt;M28,0,2)))</f>
        <v>0</v>
      </c>
      <c r="I28" s="11" t="s">
        <v>58</v>
      </c>
      <c r="J28" s="11">
        <f>IF(M28="",0,IF(K28=M28,1,IF(M28&lt;K28,0,2)))</f>
        <v>2</v>
      </c>
      <c r="K28" s="66">
        <v>1</v>
      </c>
      <c r="L28" s="11" t="s">
        <v>58</v>
      </c>
      <c r="M28" s="70">
        <v>7</v>
      </c>
    </row>
    <row r="29" spans="2:13" ht="13.5" thickBot="1" x14ac:dyDescent="0.25">
      <c r="F29" s="175"/>
      <c r="G29" s="175"/>
      <c r="I29" s="26"/>
      <c r="L29" s="26"/>
    </row>
    <row r="30" spans="2:13" x14ac:dyDescent="0.2">
      <c r="B30" s="199" t="s">
        <v>63</v>
      </c>
      <c r="C30" s="30">
        <v>1</v>
      </c>
      <c r="D30" s="30" t="str">
        <f>VLOOKUP(C30,'wkt2'!$D$43:$F$50,3,FALSE)</f>
        <v>ATSV Oberkotzau</v>
      </c>
      <c r="E30" s="30">
        <v>3</v>
      </c>
      <c r="F30" s="223" t="str">
        <f>VLOOKUP(E30,'wkt2'!$D$43:$F$50,3,FALSE)</f>
        <v>Diana Hirschau</v>
      </c>
      <c r="G30" s="224"/>
      <c r="H30" s="9">
        <f>IF(K30="",0,IF(K30=M30,1,IF(K30&lt;M30,0,2)))</f>
        <v>2</v>
      </c>
      <c r="I30" s="9" t="s">
        <v>58</v>
      </c>
      <c r="J30" s="9">
        <f>IF(M30="",0,IF(K30=M30,1,IF(M30&lt;K30,0,2)))</f>
        <v>0</v>
      </c>
      <c r="K30" s="64">
        <v>6</v>
      </c>
      <c r="L30" s="9" t="s">
        <v>58</v>
      </c>
      <c r="M30" s="68">
        <v>4</v>
      </c>
    </row>
    <row r="31" spans="2:13" x14ac:dyDescent="0.2">
      <c r="B31" s="200"/>
      <c r="C31" s="31">
        <v>4</v>
      </c>
      <c r="D31" s="31" t="str">
        <f>VLOOKUP(C31,'wkt2'!$D$43:$F$50,3,FALSE)</f>
        <v>SG Schwarzenfeld</v>
      </c>
      <c r="E31" s="31">
        <v>2</v>
      </c>
      <c r="F31" s="219" t="str">
        <f>VLOOKUP(E31,'wkt2'!$D$43:$F$50,3,FALSE)</f>
        <v>SV Moosbach</v>
      </c>
      <c r="G31" s="220"/>
      <c r="H31" s="10">
        <f>IF(K31="",0,IF(K31=M31,1,IF(K31&lt;M31,0,2)))</f>
        <v>2</v>
      </c>
      <c r="I31" s="10" t="s">
        <v>58</v>
      </c>
      <c r="J31" s="10">
        <f>IF(M31="",0,IF(K31=M31,1,IF(M31&lt;K31,0,2)))</f>
        <v>0</v>
      </c>
      <c r="K31" s="65">
        <v>7</v>
      </c>
      <c r="L31" s="10" t="s">
        <v>58</v>
      </c>
      <c r="M31" s="69">
        <v>3</v>
      </c>
    </row>
    <row r="32" spans="2:13" x14ac:dyDescent="0.2">
      <c r="B32" s="200"/>
      <c r="C32" s="31">
        <v>8</v>
      </c>
      <c r="D32" s="31" t="str">
        <f>VLOOKUP(C32,'wkt2'!$D$43:$F$50,3,FALSE)</f>
        <v>Drei Wappen Voithenberg</v>
      </c>
      <c r="E32" s="31">
        <v>6</v>
      </c>
      <c r="F32" s="219" t="str">
        <f>VLOOKUP(E32,'wkt2'!$D$43:$F$50,3,FALSE)</f>
        <v>BS Regensburg</v>
      </c>
      <c r="G32" s="220"/>
      <c r="H32" s="10">
        <f>IF(K32="",0,IF(K32=M32,1,IF(K32&lt;M32,0,2)))</f>
        <v>0</v>
      </c>
      <c r="I32" s="10" t="s">
        <v>58</v>
      </c>
      <c r="J32" s="10">
        <f>IF(M32="",0,IF(K32=M32,1,IF(M32&lt;K32,0,2)))</f>
        <v>2</v>
      </c>
      <c r="K32" s="65">
        <v>4</v>
      </c>
      <c r="L32" s="10" t="s">
        <v>58</v>
      </c>
      <c r="M32" s="69">
        <v>6</v>
      </c>
    </row>
    <row r="33" spans="2:14" ht="13.5" thickBot="1" x14ac:dyDescent="0.25">
      <c r="B33" s="201"/>
      <c r="C33" s="32">
        <v>5</v>
      </c>
      <c r="D33" s="32" t="str">
        <f>VLOOKUP(C33,'wkt2'!$D$43:$F$50,3,FALSE)</f>
        <v>SSV Rehau</v>
      </c>
      <c r="E33" s="32">
        <v>7</v>
      </c>
      <c r="F33" s="221" t="str">
        <f>VLOOKUP(E33,'wkt2'!$D$43:$F$50,3,FALSE)</f>
        <v>VfL Veitsbronn</v>
      </c>
      <c r="G33" s="222"/>
      <c r="H33" s="11">
        <f>IF(K33="",0,IF(K33=M33,1,IF(K33&lt;M33,0,2)))</f>
        <v>2</v>
      </c>
      <c r="I33" s="11" t="s">
        <v>58</v>
      </c>
      <c r="J33" s="11">
        <f>IF(M33="",0,IF(K33=M33,1,IF(M33&lt;K33,0,2)))</f>
        <v>0</v>
      </c>
      <c r="K33" s="66">
        <v>7</v>
      </c>
      <c r="L33" s="11" t="s">
        <v>58</v>
      </c>
      <c r="M33" s="70">
        <v>3</v>
      </c>
    </row>
    <row r="34" spans="2:14" ht="13.5" thickBot="1" x14ac:dyDescent="0.25">
      <c r="F34" s="175"/>
      <c r="G34" s="175"/>
      <c r="I34" s="26"/>
      <c r="L34" s="26"/>
    </row>
    <row r="35" spans="2:14" x14ac:dyDescent="0.2">
      <c r="B35" s="199" t="s">
        <v>64</v>
      </c>
      <c r="C35" s="30">
        <v>2</v>
      </c>
      <c r="D35" s="30" t="str">
        <f>VLOOKUP(C35,'wkt2'!$D$43:$F$50,3,FALSE)</f>
        <v>SV Moosbach</v>
      </c>
      <c r="E35" s="30">
        <v>1</v>
      </c>
      <c r="F35" s="223" t="str">
        <f>VLOOKUP(E35,'wkt2'!$D$43:$F$50,3,FALSE)</f>
        <v>ATSV Oberkotzau</v>
      </c>
      <c r="G35" s="224"/>
      <c r="H35" s="9">
        <f>IF(K35="",0,IF(K35=M35,1,IF(K35&lt;M35,0,2)))</f>
        <v>2</v>
      </c>
      <c r="I35" s="9" t="s">
        <v>58</v>
      </c>
      <c r="J35" s="9">
        <f>IF(M35="",0,IF(K35=M35,1,IF(M35&lt;K35,0,2)))</f>
        <v>0</v>
      </c>
      <c r="K35" s="64">
        <v>6</v>
      </c>
      <c r="L35" s="9" t="s">
        <v>58</v>
      </c>
      <c r="M35" s="68">
        <v>4</v>
      </c>
    </row>
    <row r="36" spans="2:14" x14ac:dyDescent="0.2">
      <c r="B36" s="200"/>
      <c r="C36" s="31">
        <v>6</v>
      </c>
      <c r="D36" s="31" t="str">
        <f>VLOOKUP(C36,'wkt2'!$D$43:$F$50,3,FALSE)</f>
        <v>BS Regensburg</v>
      </c>
      <c r="E36" s="31">
        <v>5</v>
      </c>
      <c r="F36" s="219" t="str">
        <f>VLOOKUP(E36,'wkt2'!$D$43:$F$50,3,FALSE)</f>
        <v>SSV Rehau</v>
      </c>
      <c r="G36" s="220"/>
      <c r="H36" s="10">
        <f>IF(K36="",0,IF(K36=M36,1,IF(K36&lt;M36,0,2)))</f>
        <v>0</v>
      </c>
      <c r="I36" s="10" t="s">
        <v>58</v>
      </c>
      <c r="J36" s="10">
        <f>IF(M36="",0,IF(K36=M36,1,IF(M36&lt;K36,0,2)))</f>
        <v>2</v>
      </c>
      <c r="K36" s="65">
        <v>4</v>
      </c>
      <c r="L36" s="10" t="s">
        <v>58</v>
      </c>
      <c r="M36" s="69">
        <v>6</v>
      </c>
    </row>
    <row r="37" spans="2:14" x14ac:dyDescent="0.2">
      <c r="B37" s="200"/>
      <c r="C37" s="31">
        <v>4</v>
      </c>
      <c r="D37" s="31" t="str">
        <f>VLOOKUP(C37,'wkt2'!$D$43:$F$50,3,FALSE)</f>
        <v>SG Schwarzenfeld</v>
      </c>
      <c r="E37" s="31">
        <v>3</v>
      </c>
      <c r="F37" s="219" t="str">
        <f>VLOOKUP(E37,'wkt2'!$D$43:$F$50,3,FALSE)</f>
        <v>Diana Hirschau</v>
      </c>
      <c r="G37" s="220"/>
      <c r="H37" s="10">
        <f>IF(K37="",0,IF(K37=M37,1,IF(K37&lt;M37,0,2)))</f>
        <v>2</v>
      </c>
      <c r="I37" s="10" t="s">
        <v>58</v>
      </c>
      <c r="J37" s="10">
        <f>IF(M37="",0,IF(K37=M37,1,IF(M37&lt;K37,0,2)))</f>
        <v>0</v>
      </c>
      <c r="K37" s="65">
        <v>6</v>
      </c>
      <c r="L37" s="10" t="s">
        <v>58</v>
      </c>
      <c r="M37" s="69">
        <v>4</v>
      </c>
    </row>
    <row r="38" spans="2:14" ht="13.5" thickBot="1" x14ac:dyDescent="0.25">
      <c r="B38" s="201"/>
      <c r="C38" s="32">
        <v>7</v>
      </c>
      <c r="D38" s="32" t="str">
        <f>VLOOKUP(C38,'wkt2'!$D$43:$F$50,3,FALSE)</f>
        <v>VfL Veitsbronn</v>
      </c>
      <c r="E38" s="32">
        <v>8</v>
      </c>
      <c r="F38" s="221" t="str">
        <f>VLOOKUP(E38,'wkt2'!$D$43:$F$50,3,FALSE)</f>
        <v>Drei Wappen Voithenberg</v>
      </c>
      <c r="G38" s="222"/>
      <c r="H38" s="11">
        <f>IF(K38="",0,IF(K38=M38,1,IF(K38&lt;M38,0,2)))</f>
        <v>0</v>
      </c>
      <c r="I38" s="11" t="s">
        <v>58</v>
      </c>
      <c r="J38" s="11">
        <f>IF(M38="",0,IF(K38=M38,1,IF(M38&lt;K38,0,2)))</f>
        <v>2</v>
      </c>
      <c r="K38" s="66">
        <v>4</v>
      </c>
      <c r="L38" s="11" t="s">
        <v>58</v>
      </c>
      <c r="M38" s="70">
        <v>6</v>
      </c>
    </row>
    <row r="39" spans="2:14" x14ac:dyDescent="0.2">
      <c r="B39" s="74"/>
      <c r="C39" s="75"/>
      <c r="D39" s="75"/>
      <c r="E39" s="75"/>
      <c r="F39" s="75"/>
      <c r="G39" s="75"/>
      <c r="H39" s="29"/>
      <c r="I39" s="29"/>
      <c r="J39" s="29"/>
      <c r="K39" s="76"/>
      <c r="L39" s="29"/>
      <c r="M39" s="76"/>
    </row>
    <row r="40" spans="2:14" ht="13.5" thickBot="1" x14ac:dyDescent="0.25">
      <c r="E40" s="218" t="s">
        <v>153</v>
      </c>
      <c r="F40" s="218"/>
      <c r="G40" s="218"/>
      <c r="H40" s="218"/>
      <c r="I40" s="218"/>
      <c r="J40" s="218"/>
      <c r="K40" s="218"/>
      <c r="L40" s="218"/>
      <c r="M40" s="218"/>
    </row>
    <row r="41" spans="2:14" ht="12.75" customHeight="1" x14ac:dyDescent="0.2">
      <c r="E41" s="216" t="s">
        <v>66</v>
      </c>
      <c r="F41" s="212" t="s">
        <v>65</v>
      </c>
      <c r="G41" s="213"/>
      <c r="H41" s="193" t="s">
        <v>156</v>
      </c>
      <c r="I41" s="193"/>
      <c r="J41" s="193"/>
      <c r="K41" s="193" t="s">
        <v>157</v>
      </c>
      <c r="L41" s="193"/>
      <c r="M41" s="193"/>
      <c r="N41" s="195" t="s">
        <v>155</v>
      </c>
    </row>
    <row r="42" spans="2:14" x14ac:dyDescent="0.2">
      <c r="E42" s="217"/>
      <c r="F42" s="214"/>
      <c r="G42" s="215"/>
      <c r="H42" s="194"/>
      <c r="I42" s="194"/>
      <c r="J42" s="194"/>
      <c r="K42" s="194"/>
      <c r="L42" s="194"/>
      <c r="M42" s="194"/>
      <c r="N42" s="196"/>
    </row>
    <row r="43" spans="2:14" x14ac:dyDescent="0.2">
      <c r="D43" s="27">
        <v>1</v>
      </c>
      <c r="E43" s="79" t="s">
        <v>26</v>
      </c>
      <c r="F43" s="62" t="str">
        <f>$D$7</f>
        <v>ATSV Oberkotzau</v>
      </c>
      <c r="G43" s="25"/>
      <c r="H43" s="10">
        <f>$H$7+$J$12+$H$16+$H$23+$J$28+$H$30+$J$35+'wkt2'!H43</f>
        <v>34</v>
      </c>
      <c r="I43" s="10" t="s">
        <v>58</v>
      </c>
      <c r="J43" s="10">
        <f>$J$7+$H$12+$J$16+$J$23+$H$28+$J$30+$H$35+'wkt2'!J43</f>
        <v>8</v>
      </c>
      <c r="K43" s="179">
        <f>$K$7+$M$12+$K$16+$K$23+$M$28+$K$30+$M$35+'wkt2'!K43</f>
        <v>121</v>
      </c>
      <c r="L43" s="179" t="s">
        <v>58</v>
      </c>
      <c r="M43" s="179">
        <f>$M$7+$K$12+$M$16+$M$23+$K$28+$M$30+$K$35+'wkt2'!M43</f>
        <v>59</v>
      </c>
      <c r="N43" s="134">
        <f t="shared" ref="N43:N50" si="0">K43-M43</f>
        <v>62</v>
      </c>
    </row>
    <row r="44" spans="2:14" x14ac:dyDescent="0.2">
      <c r="D44" s="27">
        <v>2</v>
      </c>
      <c r="E44" s="79" t="s">
        <v>27</v>
      </c>
      <c r="F44" s="62" t="str">
        <f>$D$8</f>
        <v>Diana Hirschau</v>
      </c>
      <c r="G44" s="25"/>
      <c r="H44" s="10">
        <f>$H$8+$H$10+$J$18+$J$21+$H$27+$J$30+$J$37+'wkt2'!H45</f>
        <v>31</v>
      </c>
      <c r="I44" s="10" t="s">
        <v>58</v>
      </c>
      <c r="J44" s="10">
        <f>$J$8+$J$10+$H$18+$H$21+$J$27+$H$30+$H$37+'wkt2'!J45</f>
        <v>11</v>
      </c>
      <c r="K44" s="179">
        <f>$K$8+$K$10+$M$18+$M$21+$K$27+$M$30+$M$37+'wkt2'!K45</f>
        <v>112</v>
      </c>
      <c r="L44" s="179" t="s">
        <v>58</v>
      </c>
      <c r="M44" s="179">
        <f>$M$8+$M$10+$K$18+$K$21+$M$27+$K$30+$K$37+'wkt2'!M45</f>
        <v>60</v>
      </c>
      <c r="N44" s="134">
        <f t="shared" si="0"/>
        <v>52</v>
      </c>
    </row>
    <row r="45" spans="2:14" x14ac:dyDescent="0.2">
      <c r="D45" s="27">
        <v>3</v>
      </c>
      <c r="E45" s="79" t="s">
        <v>28</v>
      </c>
      <c r="F45" s="62" t="str">
        <f>$F$5</f>
        <v>SG Schwarzenfeld</v>
      </c>
      <c r="G45" s="25"/>
      <c r="H45" s="10">
        <f>$J$5+$J$11+$H$15+$J$22+$H$28+$H$31+$H$37+'wkt2'!H46</f>
        <v>29</v>
      </c>
      <c r="I45" s="10" t="s">
        <v>58</v>
      </c>
      <c r="J45" s="10">
        <f>$H$5+$H$11+$J$15+$H$22+$J$28+$J$31+$J$37+'wkt2'!J46</f>
        <v>13</v>
      </c>
      <c r="K45" s="179">
        <f>$M$5+$M$11+$K$15+$M$22+$K$28+$K$31+$K$37+'wkt2'!K46</f>
        <v>110</v>
      </c>
      <c r="L45" s="179" t="s">
        <v>58</v>
      </c>
      <c r="M45" s="179">
        <f>$K$5+$K$11+$M$15+$K$22+$M$28+$M$31+$M$37+'wkt2'!M46</f>
        <v>74</v>
      </c>
      <c r="N45" s="134">
        <f t="shared" si="0"/>
        <v>36</v>
      </c>
    </row>
    <row r="46" spans="2:14" x14ac:dyDescent="0.2">
      <c r="D46" s="27">
        <v>4</v>
      </c>
      <c r="E46" s="79" t="s">
        <v>29</v>
      </c>
      <c r="F46" s="62" t="str">
        <f>$D$6</f>
        <v>SV Moosbach</v>
      </c>
      <c r="G46" s="25"/>
      <c r="H46" s="10">
        <f>$H$6+$J$13+$H$17+$J$20+$J$27+$J$31+$H$35+'wkt2'!H44</f>
        <v>29</v>
      </c>
      <c r="I46" s="10" t="s">
        <v>58</v>
      </c>
      <c r="J46" s="10">
        <f>$J$6+$H$13+$J$17+$H$20+$H$27+$H$31+$J$35+'wkt2'!J44</f>
        <v>13</v>
      </c>
      <c r="K46" s="179">
        <f>$K$6+$M$13+$K$17+$M$20+$M$27+$M$31+$K$35+'wkt2'!K44</f>
        <v>105</v>
      </c>
      <c r="L46" s="179" t="s">
        <v>58</v>
      </c>
      <c r="M46" s="179">
        <f>$M$6+$K$13+$M$17+$K$20+$K$27+$K$31+$M$35+'wkt2'!M44</f>
        <v>73</v>
      </c>
      <c r="N46" s="134">
        <f t="shared" si="0"/>
        <v>32</v>
      </c>
    </row>
    <row r="47" spans="2:14" x14ac:dyDescent="0.2">
      <c r="D47" s="27">
        <v>5</v>
      </c>
      <c r="E47" s="79" t="s">
        <v>30</v>
      </c>
      <c r="F47" s="62" t="str">
        <f>$D$5</f>
        <v>SSV Rehau</v>
      </c>
      <c r="G47" s="25"/>
      <c r="H47" s="10">
        <f>$H$5+$J$10+$J$17+$J$23+$H$26+$H$33+$J$36+'wkt2'!H47</f>
        <v>14</v>
      </c>
      <c r="I47" s="10" t="s">
        <v>58</v>
      </c>
      <c r="J47" s="10">
        <f>$J$5+$H$10+$H$17+$H$23+$J$26+$J$33+$H$36+'wkt2'!J47</f>
        <v>28</v>
      </c>
      <c r="K47" s="179">
        <f>$K$5+$M$10+$M$17+$M$23+$K$26+$K$33+$M$36+'wkt2'!K47</f>
        <v>73</v>
      </c>
      <c r="L47" s="179" t="s">
        <v>58</v>
      </c>
      <c r="M47" s="179">
        <f>$M$5+$K$10+$K$17+$K$23+$M$26+$M$33+$K$36+'wkt2'!M47</f>
        <v>113</v>
      </c>
      <c r="N47" s="134">
        <f t="shared" si="0"/>
        <v>-40</v>
      </c>
    </row>
    <row r="48" spans="2:14" x14ac:dyDescent="0.2">
      <c r="D48" s="27">
        <v>6</v>
      </c>
      <c r="E48" s="130" t="s">
        <v>31</v>
      </c>
      <c r="F48" s="128" t="str">
        <f>$F$8</f>
        <v>BS Regensburg</v>
      </c>
      <c r="G48" s="136"/>
      <c r="H48" s="10">
        <f>$J$8+$H$13+$J$16+$H$22+$J$25+$J$32+$H$36+'wkt2'!H48</f>
        <v>11</v>
      </c>
      <c r="I48" s="10" t="s">
        <v>58</v>
      </c>
      <c r="J48" s="10">
        <f>$H$8+$J$13+$H$16+$J$22+$H$25+$H$32+$J$36+'wkt2'!J48</f>
        <v>31</v>
      </c>
      <c r="K48" s="179">
        <f>$M$8+$K$13+$M$16+$K$22+$M$25+$M$32+$K$36+'wkt2'!K48</f>
        <v>61</v>
      </c>
      <c r="L48" s="179" t="s">
        <v>58</v>
      </c>
      <c r="M48" s="179">
        <f>$K$8+$M$13+$K$16+$M$22+$K$25+$K$32+$M$36+'wkt2'!M48</f>
        <v>115</v>
      </c>
      <c r="N48" s="134">
        <f t="shared" si="0"/>
        <v>-54</v>
      </c>
    </row>
    <row r="49" spans="4:14" x14ac:dyDescent="0.2">
      <c r="D49" s="27">
        <v>7</v>
      </c>
      <c r="E49" s="79" t="s">
        <v>32</v>
      </c>
      <c r="F49" s="62" t="str">
        <f>$F$6</f>
        <v>VfL Veitsbronn</v>
      </c>
      <c r="G49" s="25"/>
      <c r="H49" s="10">
        <f>$J$6+$H$12+$J$15+$H$21+$H$25+$J$33+$H$38+'wkt2'!H49</f>
        <v>10</v>
      </c>
      <c r="I49" s="10" t="s">
        <v>58</v>
      </c>
      <c r="J49" s="10">
        <f>$H$6+$J$12+$H$15+$J$21+$J$25+$H$33+$J$38+'wkt2'!J49</f>
        <v>32</v>
      </c>
      <c r="K49" s="179">
        <f>$M$6+$K$12+$M$15+$K$21+$K$25+$M$33+$K$38+'wkt2'!K49</f>
        <v>71</v>
      </c>
      <c r="L49" s="179" t="s">
        <v>58</v>
      </c>
      <c r="M49" s="179">
        <f>$K$6+$M$12+$K$15+$M$21+$M$25+$K$33+$M$38+'wkt2'!M49</f>
        <v>107</v>
      </c>
      <c r="N49" s="134">
        <f t="shared" si="0"/>
        <v>-36</v>
      </c>
    </row>
    <row r="50" spans="4:14" ht="13.5" thickBot="1" x14ac:dyDescent="0.25">
      <c r="D50" s="27">
        <v>8</v>
      </c>
      <c r="E50" s="80" t="s">
        <v>33</v>
      </c>
      <c r="F50" s="63" t="str">
        <f>$F$7</f>
        <v>Drei Wappen Voithenberg</v>
      </c>
      <c r="G50" s="33"/>
      <c r="H50" s="11">
        <f>$J$7+$H$11+$H$18+$H$20+$J$26+$H$32+$J$38+'wkt2'!H50</f>
        <v>10</v>
      </c>
      <c r="I50" s="11" t="s">
        <v>58</v>
      </c>
      <c r="J50" s="11">
        <f>$H$7+$J$11+$J$18+$J$20+$H$26+$J$32+$H$38+'wkt2'!J50</f>
        <v>32</v>
      </c>
      <c r="K50" s="180">
        <f>$M$7+$K$11+$K$18+$K$20+$M$26+$K$32+$M$38+'wkt2'!K50</f>
        <v>61</v>
      </c>
      <c r="L50" s="180" t="s">
        <v>58</v>
      </c>
      <c r="M50" s="180">
        <f>$K$7+$M$11+$M$18+$M$20+$K$26+$M$32+$K$38+'wkt2'!M50</f>
        <v>113</v>
      </c>
      <c r="N50" s="135">
        <f t="shared" si="0"/>
        <v>-52</v>
      </c>
    </row>
  </sheetData>
  <sheetProtection sheet="1" formatCells="0" formatColumns="0" selectLockedCells="1"/>
  <customSheetViews>
    <customSheetView guid="{38C5960F-393B-4F2B-8EBD-87B6596F176A}" showGridLines="0" showRowCol="0">
      <selection activeCell="K5" sqref="K5"/>
      <pageMargins left="0.78740157480314965" right="0.78740157480314965" top="0.98425196850393704" bottom="0" header="0.51181102362204722" footer="0.51181102362204722"/>
      <pageSetup paperSize="9" orientation="portrait" horizontalDpi="300" verticalDpi="300" r:id="rId1"/>
      <headerFooter alignWithMargins="0">
        <oddHeader>&amp;R&amp;G</oddHeader>
        <oddFooter>&amp;LErstell von:
Manuel Spies
&amp;G</oddFooter>
      </headerFooter>
    </customSheetView>
  </customSheetViews>
  <mergeCells count="47">
    <mergeCell ref="B30:B33"/>
    <mergeCell ref="F18:G18"/>
    <mergeCell ref="F20:G20"/>
    <mergeCell ref="F21:G21"/>
    <mergeCell ref="B5:B8"/>
    <mergeCell ref="B10:B13"/>
    <mergeCell ref="F6:G6"/>
    <mergeCell ref="F7:G7"/>
    <mergeCell ref="F8:G8"/>
    <mergeCell ref="F10:G10"/>
    <mergeCell ref="B35:B38"/>
    <mergeCell ref="A1:N1"/>
    <mergeCell ref="H3:J3"/>
    <mergeCell ref="K3:M3"/>
    <mergeCell ref="H4:J4"/>
    <mergeCell ref="B15:B18"/>
    <mergeCell ref="B20:B23"/>
    <mergeCell ref="B25:B28"/>
    <mergeCell ref="K4:M4"/>
    <mergeCell ref="F5:G5"/>
    <mergeCell ref="F28:G28"/>
    <mergeCell ref="F11:G11"/>
    <mergeCell ref="F12:G12"/>
    <mergeCell ref="F13:G13"/>
    <mergeCell ref="F15:G15"/>
    <mergeCell ref="F16:G16"/>
    <mergeCell ref="F17:G17"/>
    <mergeCell ref="F31:G31"/>
    <mergeCell ref="F32:G32"/>
    <mergeCell ref="F33:G33"/>
    <mergeCell ref="F35:G35"/>
    <mergeCell ref="F36:G36"/>
    <mergeCell ref="F22:G22"/>
    <mergeCell ref="F23:G23"/>
    <mergeCell ref="F25:G25"/>
    <mergeCell ref="F26:G26"/>
    <mergeCell ref="F27:G27"/>
    <mergeCell ref="A2:N2"/>
    <mergeCell ref="H41:J42"/>
    <mergeCell ref="K41:M42"/>
    <mergeCell ref="N41:N42"/>
    <mergeCell ref="F37:G37"/>
    <mergeCell ref="F38:G38"/>
    <mergeCell ref="E40:M40"/>
    <mergeCell ref="E41:E42"/>
    <mergeCell ref="F41:G42"/>
    <mergeCell ref="F30:G30"/>
  </mergeCells>
  <phoneticPr fontId="3" type="noConversion"/>
  <pageMargins left="0.78740157480314965" right="0.78740157480314965" top="0.98425196850393704" bottom="0" header="0.51181102362204722" footer="0.51181102362204722"/>
  <pageSetup paperSize="9" orientation="portrait" horizontalDpi="300" verticalDpi="300" r:id="rId2"/>
  <headerFooter alignWithMargins="0">
    <oddHeader>&amp;R&amp;G</oddHeader>
    <oddFooter>&amp;LErstell von:
Manuel Spies
&amp;G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6" name="Button 1">
              <controlPr defaultSize="0" print="0" autoFill="0" autoPict="0" macro="[0]!startseite">
                <anchor moveWithCells="1" sizeWithCells="1">
                  <from>
                    <xdr:col>0</xdr:col>
                    <xdr:colOff>38100</xdr:colOff>
                    <xdr:row>0</xdr:row>
                    <xdr:rowOff>0</xdr:rowOff>
                  </from>
                  <to>
                    <xdr:col>3</xdr:col>
                    <xdr:colOff>66675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7" name="Button 2">
              <controlPr defaultSize="0" print="0" autoFill="0" autoPict="0" macro="[0]!sortieren3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3</xdr:col>
                    <xdr:colOff>647700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8" name="Button 3">
              <controlPr defaultSize="0" print="0" autoFill="0" autoPict="0" macro="[0]!wkt1L">
                <anchor moveWithCells="1" sizeWithCells="1">
                  <from>
                    <xdr:col>13</xdr:col>
                    <xdr:colOff>0</xdr:colOff>
                    <xdr:row>0</xdr:row>
                    <xdr:rowOff>0</xdr:rowOff>
                  </from>
                  <to>
                    <xdr:col>14</xdr:col>
                    <xdr:colOff>304800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9" name="Button 4">
              <controlPr defaultSize="0" print="0" autoFill="0" autoPict="0" macro="[0]!wkt2L">
                <anchor moveWithCells="1" sizeWithCells="1">
                  <from>
                    <xdr:col>13</xdr:col>
                    <xdr:colOff>0</xdr:colOff>
                    <xdr:row>0</xdr:row>
                    <xdr:rowOff>0</xdr:rowOff>
                  </from>
                  <to>
                    <xdr:col>14</xdr:col>
                    <xdr:colOff>304800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10" name="Button 5">
              <controlPr defaultSize="0" print="0" autoFill="0" autoPict="0" macro="[0]!wlt4L">
                <anchor moveWithCells="1" sizeWithCells="1">
                  <from>
                    <xdr:col>13</xdr:col>
                    <xdr:colOff>0</xdr:colOff>
                    <xdr:row>0</xdr:row>
                    <xdr:rowOff>0</xdr:rowOff>
                  </from>
                  <to>
                    <xdr:col>14</xdr:col>
                    <xdr:colOff>304800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1" name="Button 9">
              <controlPr defaultSize="0" print="0" autoFill="0" autoPict="0" macro="[0]!startseite">
                <anchor moveWithCells="1" sizeWithCells="1">
                  <from>
                    <xdr:col>0</xdr:col>
                    <xdr:colOff>38100</xdr:colOff>
                    <xdr:row>0</xdr:row>
                    <xdr:rowOff>28575</xdr:rowOff>
                  </from>
                  <to>
                    <xdr:col>3</xdr:col>
                    <xdr:colOff>66675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2" name="Button 10">
              <controlPr defaultSize="0" print="0" autoFill="0" autoPict="0" macro="[0]!startseite">
                <anchor moveWithCells="1" sizeWithCells="1">
                  <from>
                    <xdr:col>0</xdr:col>
                    <xdr:colOff>38100</xdr:colOff>
                    <xdr:row>0</xdr:row>
                    <xdr:rowOff>28575</xdr:rowOff>
                  </from>
                  <to>
                    <xdr:col>3</xdr:col>
                    <xdr:colOff>66675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3" name="Button 11">
              <controlPr defaultSize="0" print="0" autoFill="0" autoPict="0" macro="[0]!sortieren3">
                <anchor moveWithCells="1" sizeWithCells="1">
                  <from>
                    <xdr:col>2</xdr:col>
                    <xdr:colOff>0</xdr:colOff>
                    <xdr:row>39</xdr:row>
                    <xdr:rowOff>161925</xdr:rowOff>
                  </from>
                  <to>
                    <xdr:col>3</xdr:col>
                    <xdr:colOff>866775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4" name="Button 12">
              <controlPr defaultSize="0" print="0" autoFill="0" autoPict="0" macro="[0]!wkt1L">
                <anchor moveWithCells="1" sizeWithCells="1">
                  <from>
                    <xdr:col>14</xdr:col>
                    <xdr:colOff>0</xdr:colOff>
                    <xdr:row>2</xdr:row>
                    <xdr:rowOff>123825</xdr:rowOff>
                  </from>
                  <to>
                    <xdr:col>15</xdr:col>
                    <xdr:colOff>304800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5" name="Button 14">
              <controlPr defaultSize="0" print="0" autoFill="0" autoPict="0" macro="[0]!wlt4L">
                <anchor moveWithCells="1" sizeWithCells="1">
                  <from>
                    <xdr:col>14</xdr:col>
                    <xdr:colOff>0</xdr:colOff>
                    <xdr:row>6</xdr:row>
                    <xdr:rowOff>152400</xdr:rowOff>
                  </from>
                  <to>
                    <xdr:col>15</xdr:col>
                    <xdr:colOff>304800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6" name="Button 15">
              <controlPr defaultSize="0" print="0" autoFill="0" autoPict="0" macro="[0]!wkt2L">
                <anchor moveWithCells="1" sizeWithCells="1">
                  <from>
                    <xdr:col>14</xdr:col>
                    <xdr:colOff>0</xdr:colOff>
                    <xdr:row>4</xdr:row>
                    <xdr:rowOff>142875</xdr:rowOff>
                  </from>
                  <to>
                    <xdr:col>15</xdr:col>
                    <xdr:colOff>304800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7" name="Button 16">
              <controlPr defaultSize="0" print="0" autoFill="0" autoPict="0" macro="[0]!drucken1">
                <anchor moveWithCells="1">
                  <from>
                    <xdr:col>14</xdr:col>
                    <xdr:colOff>0</xdr:colOff>
                    <xdr:row>9</xdr:row>
                    <xdr:rowOff>114300</xdr:rowOff>
                  </from>
                  <to>
                    <xdr:col>15</xdr:col>
                    <xdr:colOff>304800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8" name="Button 17">
              <controlPr defaultSize="0" print="0" autoFill="0" autoPict="0" macro="[0]!anfangstabelle">
                <anchor moveWithCells="1" sizeWithCells="1">
                  <from>
                    <xdr:col>14</xdr:col>
                    <xdr:colOff>9525</xdr:colOff>
                    <xdr:row>1</xdr:row>
                    <xdr:rowOff>85725</xdr:rowOff>
                  </from>
                  <to>
                    <xdr:col>15</xdr:col>
                    <xdr:colOff>304800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pageSetUpPr autoPageBreaks="0"/>
  </sheetPr>
  <dimension ref="A1:O50"/>
  <sheetViews>
    <sheetView showGridLines="0" showRowColHeaders="0" tabSelected="1" view="pageLayout" zoomScaleNormal="100" workbookViewId="0">
      <selection activeCell="K5" sqref="K5"/>
    </sheetView>
  </sheetViews>
  <sheetFormatPr baseColWidth="10" defaultRowHeight="12.75" x14ac:dyDescent="0.2"/>
  <cols>
    <col min="1" max="1" width="9.7109375" style="72" customWidth="1"/>
    <col min="2" max="2" width="3.28515625" style="72" customWidth="1"/>
    <col min="3" max="3" width="2.5703125" style="72" customWidth="1"/>
    <col min="4" max="4" width="19" style="72" bestFit="1" customWidth="1"/>
    <col min="5" max="5" width="2.5703125" style="72" bestFit="1" customWidth="1"/>
    <col min="6" max="6" width="19" style="72" bestFit="1" customWidth="1"/>
    <col min="7" max="7" width="2.28515625" style="72" customWidth="1"/>
    <col min="8" max="8" width="3" style="26" customWidth="1"/>
    <col min="9" max="9" width="1.5703125" style="72" bestFit="1" customWidth="1"/>
    <col min="10" max="10" width="3" style="26" customWidth="1"/>
    <col min="11" max="11" width="2.85546875" style="67" customWidth="1"/>
    <col min="12" max="12" width="1.5703125" style="72" bestFit="1" customWidth="1"/>
    <col min="13" max="13" width="3.140625" style="67" customWidth="1"/>
    <col min="14" max="14" width="4.140625" style="72" bestFit="1" customWidth="1"/>
    <col min="15" max="16384" width="11.42578125" style="72"/>
  </cols>
  <sheetData>
    <row r="1" spans="1:15" ht="25.5" x14ac:dyDescent="0.35">
      <c r="A1" s="225" t="s">
        <v>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71"/>
    </row>
    <row r="2" spans="1:15" ht="25.5" x14ac:dyDescent="0.35">
      <c r="A2" s="192" t="str">
        <f>IF(Startseite!D36="Liganame hier eingeben!","",Startseite!D36)</f>
        <v>Bayernliga Nord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71"/>
    </row>
    <row r="3" spans="1:15" x14ac:dyDescent="0.2">
      <c r="H3" s="207" t="s">
        <v>20</v>
      </c>
      <c r="I3" s="207"/>
      <c r="J3" s="207"/>
      <c r="K3" s="208" t="s">
        <v>150</v>
      </c>
      <c r="L3" s="209"/>
      <c r="M3" s="209"/>
    </row>
    <row r="4" spans="1:15" ht="13.5" thickBot="1" x14ac:dyDescent="0.25">
      <c r="C4" s="132" t="s">
        <v>66</v>
      </c>
      <c r="D4" s="132" t="s">
        <v>65</v>
      </c>
      <c r="E4" s="132" t="s">
        <v>66</v>
      </c>
      <c r="F4" s="132" t="s">
        <v>65</v>
      </c>
      <c r="G4" s="133"/>
      <c r="H4" s="208" t="s">
        <v>56</v>
      </c>
      <c r="I4" s="209"/>
      <c r="J4" s="209"/>
      <c r="K4" s="208" t="s">
        <v>56</v>
      </c>
      <c r="L4" s="209"/>
      <c r="M4" s="209"/>
    </row>
    <row r="5" spans="1:15" x14ac:dyDescent="0.2">
      <c r="B5" s="199" t="s">
        <v>57</v>
      </c>
      <c r="C5" s="30">
        <v>5</v>
      </c>
      <c r="D5" s="30" t="str">
        <f>VLOOKUP(C5,'wkt3'!$D$43:$F$50,3,FALSE)</f>
        <v>SSV Rehau</v>
      </c>
      <c r="E5" s="30">
        <v>4</v>
      </c>
      <c r="F5" s="202" t="str">
        <f>VLOOKUP(E5,'wkt3'!$D$43:$F$50,3,FALSE)</f>
        <v>SV Moosbach</v>
      </c>
      <c r="G5" s="203"/>
      <c r="H5" s="9">
        <f>IF(K5="",0,IF(K5=M5,1,IF(K5&lt;M5,0,2)))</f>
        <v>0</v>
      </c>
      <c r="I5" s="9" t="s">
        <v>58</v>
      </c>
      <c r="J5" s="9">
        <f>IF(M5="",0,IF(K5=M5,1,IF(M5&lt;K5,0,2)))</f>
        <v>2</v>
      </c>
      <c r="K5" s="64">
        <v>2</v>
      </c>
      <c r="L5" s="9" t="s">
        <v>58</v>
      </c>
      <c r="M5" s="68">
        <v>6</v>
      </c>
    </row>
    <row r="6" spans="1:15" x14ac:dyDescent="0.2">
      <c r="B6" s="200"/>
      <c r="C6" s="31">
        <v>2</v>
      </c>
      <c r="D6" s="31" t="str">
        <f>VLOOKUP(C6,'wkt3'!$D$43:$F$50,3,FALSE)</f>
        <v>Diana Hirschau</v>
      </c>
      <c r="E6" s="31">
        <v>7</v>
      </c>
      <c r="F6" s="204" t="str">
        <f>VLOOKUP(E6,'wkt3'!$D$43:$F$50,3,FALSE)</f>
        <v>VfL Veitsbronn</v>
      </c>
      <c r="G6" s="205"/>
      <c r="H6" s="10">
        <f>IF(K6="",0,IF(K6=M6,1,IF(K6&lt;M6,0,2)))</f>
        <v>2</v>
      </c>
      <c r="I6" s="10" t="s">
        <v>58</v>
      </c>
      <c r="J6" s="10">
        <f>IF(M6="",0,IF(K6=M6,1,IF(M6&lt;K6,0,2)))</f>
        <v>0</v>
      </c>
      <c r="K6" s="65">
        <v>6</v>
      </c>
      <c r="L6" s="10" t="s">
        <v>58</v>
      </c>
      <c r="M6" s="69">
        <v>0</v>
      </c>
    </row>
    <row r="7" spans="1:15" x14ac:dyDescent="0.2">
      <c r="B7" s="200"/>
      <c r="C7" s="31">
        <v>1</v>
      </c>
      <c r="D7" s="31" t="str">
        <f>VLOOKUP(C7,'wkt3'!$D$43:$F$50,3,FALSE)</f>
        <v>ATSV Oberkotzau</v>
      </c>
      <c r="E7" s="31">
        <v>8</v>
      </c>
      <c r="F7" s="204" t="str">
        <f>VLOOKUP(E7,'wkt3'!$D$43:$F$50,3,FALSE)</f>
        <v>Drei Wappen Voithenberg</v>
      </c>
      <c r="G7" s="205"/>
      <c r="H7" s="10">
        <f>IF(K7="",0,IF(K7=M7,1,IF(K7&lt;M7,0,2)))</f>
        <v>2</v>
      </c>
      <c r="I7" s="10" t="s">
        <v>58</v>
      </c>
      <c r="J7" s="10">
        <f>IF(M7="",0,IF(K7=M7,1,IF(M7&lt;K7,0,2)))</f>
        <v>0</v>
      </c>
      <c r="K7" s="65">
        <v>6</v>
      </c>
      <c r="L7" s="10" t="s">
        <v>58</v>
      </c>
      <c r="M7" s="69">
        <v>0</v>
      </c>
    </row>
    <row r="8" spans="1:15" ht="13.5" thickBot="1" x14ac:dyDescent="0.25">
      <c r="B8" s="201"/>
      <c r="C8" s="32">
        <v>3</v>
      </c>
      <c r="D8" s="32" t="str">
        <f>VLOOKUP(C8,'wkt3'!$D$43:$F$50,3,FALSE)</f>
        <v>SG Schwarzenfeld</v>
      </c>
      <c r="E8" s="32">
        <v>6</v>
      </c>
      <c r="F8" s="210" t="str">
        <f>VLOOKUP(E8,'wkt3'!$D$43:$F$50,3,FALSE)</f>
        <v>BS Regensburg</v>
      </c>
      <c r="G8" s="211"/>
      <c r="H8" s="11">
        <f>IF(K8="",0,IF(K8=M8,1,IF(K8&lt;M8,0,2)))</f>
        <v>2</v>
      </c>
      <c r="I8" s="11" t="s">
        <v>58</v>
      </c>
      <c r="J8" s="11">
        <f>IF(M8="",0,IF(K8=M8,1,IF(M8&lt;K8,0,2)))</f>
        <v>0</v>
      </c>
      <c r="K8" s="66">
        <v>6</v>
      </c>
      <c r="L8" s="11" t="s">
        <v>58</v>
      </c>
      <c r="M8" s="70">
        <v>0</v>
      </c>
    </row>
    <row r="9" spans="1:15" ht="13.5" thickBot="1" x14ac:dyDescent="0.25">
      <c r="I9" s="26"/>
      <c r="L9" s="26"/>
    </row>
    <row r="10" spans="1:15" x14ac:dyDescent="0.2">
      <c r="B10" s="199" t="s">
        <v>59</v>
      </c>
      <c r="C10" s="30">
        <v>3</v>
      </c>
      <c r="D10" s="30" t="str">
        <f>VLOOKUP(C10,'wkt3'!$D$43:$F$50,3,FALSE)</f>
        <v>SG Schwarzenfeld</v>
      </c>
      <c r="E10" s="30">
        <v>5</v>
      </c>
      <c r="F10" s="202" t="str">
        <f>VLOOKUP(E10,'wkt3'!$D$43:$F$50,3,FALSE)</f>
        <v>SSV Rehau</v>
      </c>
      <c r="G10" s="203"/>
      <c r="H10" s="9">
        <f>IF(K10="",0,IF(K10=M10,1,IF(K10&lt;M10,0,2)))</f>
        <v>2</v>
      </c>
      <c r="I10" s="9" t="s">
        <v>58</v>
      </c>
      <c r="J10" s="9">
        <f>IF(M10="",0,IF(K10=M10,1,IF(M10&lt;K10,0,2)))</f>
        <v>0</v>
      </c>
      <c r="K10" s="64">
        <v>6</v>
      </c>
      <c r="L10" s="9" t="s">
        <v>58</v>
      </c>
      <c r="M10" s="68">
        <v>4</v>
      </c>
    </row>
    <row r="11" spans="1:15" x14ac:dyDescent="0.2">
      <c r="B11" s="200"/>
      <c r="C11" s="31">
        <v>8</v>
      </c>
      <c r="D11" s="31" t="str">
        <f>VLOOKUP(C11,'wkt3'!$D$43:$F$50,3,FALSE)</f>
        <v>Drei Wappen Voithenberg</v>
      </c>
      <c r="E11" s="31">
        <v>4</v>
      </c>
      <c r="F11" s="204" t="str">
        <f>VLOOKUP(E11,'wkt3'!$D$43:$F$50,3,FALSE)</f>
        <v>SV Moosbach</v>
      </c>
      <c r="G11" s="205"/>
      <c r="H11" s="10">
        <f>IF(K11="",0,IF(K11=M11,1,IF(K11&lt;M11,0,2)))</f>
        <v>0</v>
      </c>
      <c r="I11" s="10" t="s">
        <v>58</v>
      </c>
      <c r="J11" s="10">
        <f>IF(M11="",0,IF(K11=M11,1,IF(M11&lt;K11,0,2)))</f>
        <v>2</v>
      </c>
      <c r="K11" s="65">
        <v>0</v>
      </c>
      <c r="L11" s="10" t="s">
        <v>58</v>
      </c>
      <c r="M11" s="69">
        <v>6</v>
      </c>
    </row>
    <row r="12" spans="1:15" x14ac:dyDescent="0.2">
      <c r="B12" s="200"/>
      <c r="C12" s="31">
        <v>7</v>
      </c>
      <c r="D12" s="31" t="str">
        <f>VLOOKUP(C12,'wkt3'!$D$43:$F$50,3,FALSE)</f>
        <v>VfL Veitsbronn</v>
      </c>
      <c r="E12" s="31">
        <v>1</v>
      </c>
      <c r="F12" s="204" t="str">
        <f>VLOOKUP(E12,'wkt3'!$D$43:$F$50,3,FALSE)</f>
        <v>ATSV Oberkotzau</v>
      </c>
      <c r="G12" s="205"/>
      <c r="H12" s="10">
        <f>IF(K12="",0,IF(K12=M12,1,IF(K12&lt;M12,0,2)))</f>
        <v>0</v>
      </c>
      <c r="I12" s="10" t="s">
        <v>58</v>
      </c>
      <c r="J12" s="10">
        <f>IF(M12="",0,IF(K12=M12,1,IF(M12&lt;K12,0,2)))</f>
        <v>2</v>
      </c>
      <c r="K12" s="65">
        <v>1</v>
      </c>
      <c r="L12" s="10" t="s">
        <v>58</v>
      </c>
      <c r="M12" s="69">
        <v>7</v>
      </c>
    </row>
    <row r="13" spans="1:15" ht="13.5" thickBot="1" x14ac:dyDescent="0.25">
      <c r="B13" s="201"/>
      <c r="C13" s="32">
        <v>6</v>
      </c>
      <c r="D13" s="32" t="str">
        <f>VLOOKUP(C13,'wkt3'!$D$43:$F$50,3,FALSE)</f>
        <v>BS Regensburg</v>
      </c>
      <c r="E13" s="32">
        <v>2</v>
      </c>
      <c r="F13" s="210" t="str">
        <f>VLOOKUP(E13,'wkt3'!$D$43:$F$50,3,FALSE)</f>
        <v>Diana Hirschau</v>
      </c>
      <c r="G13" s="211"/>
      <c r="H13" s="11">
        <f>IF(K13="",0,IF(K13=M13,1,IF(K13&lt;M13,0,2)))</f>
        <v>0</v>
      </c>
      <c r="I13" s="11" t="s">
        <v>58</v>
      </c>
      <c r="J13" s="11">
        <f>IF(M13="",0,IF(K13=M13,1,IF(M13&lt;K13,0,2)))</f>
        <v>2</v>
      </c>
      <c r="K13" s="66">
        <v>0</v>
      </c>
      <c r="L13" s="11" t="s">
        <v>58</v>
      </c>
      <c r="M13" s="70">
        <v>6</v>
      </c>
    </row>
    <row r="14" spans="1:15" ht="13.5" thickBot="1" x14ac:dyDescent="0.25">
      <c r="I14" s="26"/>
      <c r="L14" s="26"/>
    </row>
    <row r="15" spans="1:15" x14ac:dyDescent="0.2">
      <c r="B15" s="199" t="s">
        <v>60</v>
      </c>
      <c r="C15" s="30">
        <v>4</v>
      </c>
      <c r="D15" s="30" t="str">
        <f>VLOOKUP(C15,'wkt3'!$D$43:$F$50,3,FALSE)</f>
        <v>SV Moosbach</v>
      </c>
      <c r="E15" s="30">
        <v>7</v>
      </c>
      <c r="F15" s="202" t="str">
        <f>VLOOKUP(E15,'wkt3'!$D$43:$F$50,3,FALSE)</f>
        <v>VfL Veitsbronn</v>
      </c>
      <c r="G15" s="203"/>
      <c r="H15" s="9">
        <f>IF(K15="",0,IF(K15=M15,1,IF(K15&lt;M15,0,2)))</f>
        <v>2</v>
      </c>
      <c r="I15" s="9" t="s">
        <v>58</v>
      </c>
      <c r="J15" s="9">
        <f>IF(M15="",0,IF(K15=M15,1,IF(M15&lt;K15,0,2)))</f>
        <v>0</v>
      </c>
      <c r="K15" s="64">
        <v>6</v>
      </c>
      <c r="L15" s="9" t="s">
        <v>58</v>
      </c>
      <c r="M15" s="68">
        <v>0</v>
      </c>
    </row>
    <row r="16" spans="1:15" x14ac:dyDescent="0.2">
      <c r="B16" s="200"/>
      <c r="C16" s="31">
        <v>1</v>
      </c>
      <c r="D16" s="31" t="str">
        <f>VLOOKUP(C16,'wkt3'!$D$43:$F$50,3,FALSE)</f>
        <v>ATSV Oberkotzau</v>
      </c>
      <c r="E16" s="31">
        <v>6</v>
      </c>
      <c r="F16" s="204" t="str">
        <f>VLOOKUP(E16,'wkt3'!$D$43:$F$50,3,FALSE)</f>
        <v>BS Regensburg</v>
      </c>
      <c r="G16" s="205"/>
      <c r="H16" s="10">
        <f>IF(K16="",0,IF(K16=M16,1,IF(K16&lt;M16,0,2)))</f>
        <v>2</v>
      </c>
      <c r="I16" s="10" t="s">
        <v>58</v>
      </c>
      <c r="J16" s="10">
        <f>IF(M16="",0,IF(K16=M16,1,IF(M16&lt;K16,0,2)))</f>
        <v>0</v>
      </c>
      <c r="K16" s="65">
        <v>6</v>
      </c>
      <c r="L16" s="10" t="s">
        <v>58</v>
      </c>
      <c r="M16" s="69">
        <v>0</v>
      </c>
    </row>
    <row r="17" spans="2:13" x14ac:dyDescent="0.2">
      <c r="B17" s="200"/>
      <c r="C17" s="31">
        <v>2</v>
      </c>
      <c r="D17" s="31" t="str">
        <f>VLOOKUP(C17,'wkt3'!$D$43:$F$50,3,FALSE)</f>
        <v>Diana Hirschau</v>
      </c>
      <c r="E17" s="31">
        <v>5</v>
      </c>
      <c r="F17" s="204" t="str">
        <f>VLOOKUP(E17,'wkt3'!$D$43:$F$50,3,FALSE)</f>
        <v>SSV Rehau</v>
      </c>
      <c r="G17" s="205"/>
      <c r="H17" s="10">
        <f>IF(K17="",0,IF(K17=M17,1,IF(K17&lt;M17,0,2)))</f>
        <v>2</v>
      </c>
      <c r="I17" s="10" t="s">
        <v>58</v>
      </c>
      <c r="J17" s="10">
        <f>IF(M17="",0,IF(K17=M17,1,IF(M17&lt;K17,0,2)))</f>
        <v>0</v>
      </c>
      <c r="K17" s="65">
        <v>6</v>
      </c>
      <c r="L17" s="10" t="s">
        <v>58</v>
      </c>
      <c r="M17" s="69">
        <v>0</v>
      </c>
    </row>
    <row r="18" spans="2:13" ht="13.5" thickBot="1" x14ac:dyDescent="0.25">
      <c r="B18" s="201"/>
      <c r="C18" s="32">
        <v>8</v>
      </c>
      <c r="D18" s="32" t="str">
        <f>VLOOKUP(C18,'wkt3'!$D$43:$F$50,3,FALSE)</f>
        <v>Drei Wappen Voithenberg</v>
      </c>
      <c r="E18" s="32">
        <v>3</v>
      </c>
      <c r="F18" s="210" t="str">
        <f>VLOOKUP(E18,'wkt3'!$D$43:$F$50,3,FALSE)</f>
        <v>SG Schwarzenfeld</v>
      </c>
      <c r="G18" s="211"/>
      <c r="H18" s="11">
        <f>IF(K18="",0,IF(K18=M18,1,IF(K18&lt;M18,0,2)))</f>
        <v>0</v>
      </c>
      <c r="I18" s="11" t="s">
        <v>58</v>
      </c>
      <c r="J18" s="11">
        <f>IF(M18="",0,IF(K18=M18,1,IF(M18&lt;K18,0,2)))</f>
        <v>2</v>
      </c>
      <c r="K18" s="66">
        <v>2</v>
      </c>
      <c r="L18" s="11" t="s">
        <v>58</v>
      </c>
      <c r="M18" s="70">
        <v>6</v>
      </c>
    </row>
    <row r="19" spans="2:13" ht="13.5" thickBot="1" x14ac:dyDescent="0.25">
      <c r="I19" s="26"/>
      <c r="L19" s="26"/>
    </row>
    <row r="20" spans="2:13" x14ac:dyDescent="0.2">
      <c r="B20" s="199" t="s">
        <v>61</v>
      </c>
      <c r="C20" s="30">
        <v>8</v>
      </c>
      <c r="D20" s="30" t="str">
        <f>VLOOKUP(C20,'wkt3'!$D$43:$F$50,3,FALSE)</f>
        <v>Drei Wappen Voithenberg</v>
      </c>
      <c r="E20" s="30">
        <v>2</v>
      </c>
      <c r="F20" s="202" t="str">
        <f>VLOOKUP(E20,'wkt3'!$D$43:$F$50,3,FALSE)</f>
        <v>Diana Hirschau</v>
      </c>
      <c r="G20" s="203"/>
      <c r="H20" s="9">
        <f>IF(K20="",0,IF(K20=M20,1,IF(K20&lt;M20,0,2)))</f>
        <v>0</v>
      </c>
      <c r="I20" s="9" t="s">
        <v>58</v>
      </c>
      <c r="J20" s="9">
        <f>IF(M20="",0,IF(K20=M20,1,IF(M20&lt;K20,0,2)))</f>
        <v>2</v>
      </c>
      <c r="K20" s="64">
        <v>0</v>
      </c>
      <c r="L20" s="9" t="s">
        <v>58</v>
      </c>
      <c r="M20" s="68">
        <v>6</v>
      </c>
    </row>
    <row r="21" spans="2:13" x14ac:dyDescent="0.2">
      <c r="B21" s="200"/>
      <c r="C21" s="31">
        <v>7</v>
      </c>
      <c r="D21" s="31" t="str">
        <f>VLOOKUP(C21,'wkt3'!$D$43:$F$50,3,FALSE)</f>
        <v>VfL Veitsbronn</v>
      </c>
      <c r="E21" s="31">
        <v>3</v>
      </c>
      <c r="F21" s="204" t="str">
        <f>VLOOKUP(E21,'wkt3'!$D$43:$F$50,3,FALSE)</f>
        <v>SG Schwarzenfeld</v>
      </c>
      <c r="G21" s="205"/>
      <c r="H21" s="10">
        <f>IF(K21="",0,IF(K21=M21,1,IF(K21&lt;M21,0,2)))</f>
        <v>1</v>
      </c>
      <c r="I21" s="10" t="s">
        <v>58</v>
      </c>
      <c r="J21" s="10">
        <f>IF(M21="",0,IF(K21=M21,1,IF(M21&lt;K21,0,2)))</f>
        <v>1</v>
      </c>
      <c r="K21" s="65">
        <v>5</v>
      </c>
      <c r="L21" s="10" t="s">
        <v>58</v>
      </c>
      <c r="M21" s="69">
        <v>5</v>
      </c>
    </row>
    <row r="22" spans="2:13" x14ac:dyDescent="0.2">
      <c r="B22" s="200"/>
      <c r="C22" s="31">
        <v>6</v>
      </c>
      <c r="D22" s="31" t="str">
        <f>VLOOKUP(C22,'wkt3'!$D$43:$F$50,3,FALSE)</f>
        <v>BS Regensburg</v>
      </c>
      <c r="E22" s="31">
        <v>4</v>
      </c>
      <c r="F22" s="204" t="str">
        <f>VLOOKUP(E22,'wkt3'!$D$43:$F$50,3,FALSE)</f>
        <v>SV Moosbach</v>
      </c>
      <c r="G22" s="205"/>
      <c r="H22" s="10">
        <f>IF(K22="",0,IF(K22=M22,1,IF(K22&lt;M22,0,2)))</f>
        <v>0</v>
      </c>
      <c r="I22" s="10" t="s">
        <v>58</v>
      </c>
      <c r="J22" s="10">
        <f>IF(M22="",0,IF(K22=M22,1,IF(M22&lt;K22,0,2)))</f>
        <v>2</v>
      </c>
      <c r="K22" s="65">
        <v>0</v>
      </c>
      <c r="L22" s="10" t="s">
        <v>58</v>
      </c>
      <c r="M22" s="69">
        <v>6</v>
      </c>
    </row>
    <row r="23" spans="2:13" ht="13.5" thickBot="1" x14ac:dyDescent="0.25">
      <c r="B23" s="201"/>
      <c r="C23" s="32">
        <v>1</v>
      </c>
      <c r="D23" s="32" t="str">
        <f>VLOOKUP(C23,'wkt3'!$D$43:$F$50,3,FALSE)</f>
        <v>ATSV Oberkotzau</v>
      </c>
      <c r="E23" s="32">
        <v>5</v>
      </c>
      <c r="F23" s="210" t="str">
        <f>VLOOKUP(E23,'wkt3'!$D$43:$F$50,3,FALSE)</f>
        <v>SSV Rehau</v>
      </c>
      <c r="G23" s="211"/>
      <c r="H23" s="11">
        <f>IF(K23="",0,IF(K23=M23,1,IF(K23&lt;M23,0,2)))</f>
        <v>2</v>
      </c>
      <c r="I23" s="11" t="s">
        <v>58</v>
      </c>
      <c r="J23" s="11">
        <f>IF(M23="",0,IF(K23=M23,1,IF(M23&lt;K23,0,2)))</f>
        <v>0</v>
      </c>
      <c r="K23" s="66">
        <v>6</v>
      </c>
      <c r="L23" s="11" t="s">
        <v>58</v>
      </c>
      <c r="M23" s="70">
        <v>2</v>
      </c>
    </row>
    <row r="24" spans="2:13" ht="13.5" thickBot="1" x14ac:dyDescent="0.25">
      <c r="I24" s="26"/>
      <c r="L24" s="26"/>
    </row>
    <row r="25" spans="2:13" x14ac:dyDescent="0.2">
      <c r="B25" s="199" t="s">
        <v>62</v>
      </c>
      <c r="C25" s="30">
        <v>7</v>
      </c>
      <c r="D25" s="30" t="str">
        <f>VLOOKUP(C25,'wkt3'!$D$43:$F$50,3,FALSE)</f>
        <v>VfL Veitsbronn</v>
      </c>
      <c r="E25" s="30">
        <v>6</v>
      </c>
      <c r="F25" s="202" t="str">
        <f>VLOOKUP(E25,'wkt3'!$D$43:$F$50,3,FALSE)</f>
        <v>BS Regensburg</v>
      </c>
      <c r="G25" s="203"/>
      <c r="H25" s="9">
        <f>IF(K25="",0,IF(K25=M25,1,IF(K25&lt;M25,0,2)))</f>
        <v>2</v>
      </c>
      <c r="I25" s="9" t="s">
        <v>58</v>
      </c>
      <c r="J25" s="9">
        <f>IF(M25="",0,IF(K25=M25,1,IF(M25&lt;K25,0,2)))</f>
        <v>0</v>
      </c>
      <c r="K25" s="64">
        <v>7</v>
      </c>
      <c r="L25" s="9" t="s">
        <v>58</v>
      </c>
      <c r="M25" s="68">
        <v>1</v>
      </c>
    </row>
    <row r="26" spans="2:13" x14ac:dyDescent="0.2">
      <c r="B26" s="200"/>
      <c r="C26" s="31">
        <v>5</v>
      </c>
      <c r="D26" s="31" t="str">
        <f>VLOOKUP(C26,'wkt3'!$D$43:$F$50,3,FALSE)</f>
        <v>SSV Rehau</v>
      </c>
      <c r="E26" s="31">
        <v>8</v>
      </c>
      <c r="F26" s="204" t="str">
        <f>VLOOKUP(E26,'wkt3'!$D$43:$F$50,3,FALSE)</f>
        <v>Drei Wappen Voithenberg</v>
      </c>
      <c r="G26" s="205"/>
      <c r="H26" s="10">
        <f>IF(K26="",0,IF(K26=M26,1,IF(K26&lt;M26,0,2)))</f>
        <v>1</v>
      </c>
      <c r="I26" s="10" t="s">
        <v>58</v>
      </c>
      <c r="J26" s="10">
        <f>IF(M26="",0,IF(K26=M26,1,IF(M26&lt;K26,0,2)))</f>
        <v>1</v>
      </c>
      <c r="K26" s="65">
        <v>5</v>
      </c>
      <c r="L26" s="10" t="s">
        <v>58</v>
      </c>
      <c r="M26" s="69">
        <v>5</v>
      </c>
    </row>
    <row r="27" spans="2:13" x14ac:dyDescent="0.2">
      <c r="B27" s="200"/>
      <c r="C27" s="31">
        <v>3</v>
      </c>
      <c r="D27" s="31" t="str">
        <f>VLOOKUP(C27,'wkt3'!$D$43:$F$50,3,FALSE)</f>
        <v>SG Schwarzenfeld</v>
      </c>
      <c r="E27" s="31">
        <v>2</v>
      </c>
      <c r="F27" s="204" t="str">
        <f>VLOOKUP(E27,'wkt3'!$D$43:$F$50,3,FALSE)</f>
        <v>Diana Hirschau</v>
      </c>
      <c r="G27" s="205"/>
      <c r="H27" s="10">
        <f>IF(K27="",0,IF(K27=M27,1,IF(K27&lt;M27,0,2)))</f>
        <v>0</v>
      </c>
      <c r="I27" s="10" t="s">
        <v>58</v>
      </c>
      <c r="J27" s="10">
        <f>IF(M27="",0,IF(K27=M27,1,IF(M27&lt;K27,0,2)))</f>
        <v>2</v>
      </c>
      <c r="K27" s="65">
        <v>1</v>
      </c>
      <c r="L27" s="10" t="s">
        <v>58</v>
      </c>
      <c r="M27" s="69">
        <v>7</v>
      </c>
    </row>
    <row r="28" spans="2:13" ht="13.5" thickBot="1" x14ac:dyDescent="0.25">
      <c r="B28" s="201"/>
      <c r="C28" s="32">
        <v>4</v>
      </c>
      <c r="D28" s="32" t="str">
        <f>VLOOKUP(C28,'wkt3'!$D$43:$F$50,3,FALSE)</f>
        <v>SV Moosbach</v>
      </c>
      <c r="E28" s="32">
        <v>1</v>
      </c>
      <c r="F28" s="210" t="str">
        <f>VLOOKUP(E28,'wkt3'!$D$43:$F$50,3,FALSE)</f>
        <v>ATSV Oberkotzau</v>
      </c>
      <c r="G28" s="211"/>
      <c r="H28" s="11">
        <f>IF(K28="",0,IF(K28=M28,1,IF(K28&lt;M28,0,2)))</f>
        <v>0</v>
      </c>
      <c r="I28" s="11" t="s">
        <v>58</v>
      </c>
      <c r="J28" s="11">
        <f>IF(M28="",0,IF(K28=M28,1,IF(M28&lt;K28,0,2)))</f>
        <v>2</v>
      </c>
      <c r="K28" s="66">
        <v>0</v>
      </c>
      <c r="L28" s="11" t="s">
        <v>58</v>
      </c>
      <c r="M28" s="70">
        <v>6</v>
      </c>
    </row>
    <row r="29" spans="2:13" ht="13.5" thickBot="1" x14ac:dyDescent="0.25">
      <c r="I29" s="26"/>
      <c r="L29" s="26"/>
    </row>
    <row r="30" spans="2:13" x14ac:dyDescent="0.2">
      <c r="B30" s="199" t="s">
        <v>63</v>
      </c>
      <c r="C30" s="30">
        <v>1</v>
      </c>
      <c r="D30" s="30" t="str">
        <f>VLOOKUP(C30,'wkt3'!$D$43:$F$50,3,FALSE)</f>
        <v>ATSV Oberkotzau</v>
      </c>
      <c r="E30" s="30">
        <v>3</v>
      </c>
      <c r="F30" s="202" t="str">
        <f>VLOOKUP(E30,'wkt3'!$D$43:$F$50,3,FALSE)</f>
        <v>SG Schwarzenfeld</v>
      </c>
      <c r="G30" s="203"/>
      <c r="H30" s="9">
        <f>IF(K30="",0,IF(K30=M30,1,IF(K30&lt;M30,0,2)))</f>
        <v>2</v>
      </c>
      <c r="I30" s="9" t="s">
        <v>58</v>
      </c>
      <c r="J30" s="9">
        <f>IF(M30="",0,IF(K30=M30,1,IF(M30&lt;K30,0,2)))</f>
        <v>0</v>
      </c>
      <c r="K30" s="64">
        <v>6</v>
      </c>
      <c r="L30" s="9" t="s">
        <v>58</v>
      </c>
      <c r="M30" s="68">
        <v>2</v>
      </c>
    </row>
    <row r="31" spans="2:13" x14ac:dyDescent="0.2">
      <c r="B31" s="200"/>
      <c r="C31" s="31">
        <v>4</v>
      </c>
      <c r="D31" s="31" t="str">
        <f>VLOOKUP(C31,'wkt3'!$D$43:$F$50,3,FALSE)</f>
        <v>SV Moosbach</v>
      </c>
      <c r="E31" s="31">
        <v>2</v>
      </c>
      <c r="F31" s="204" t="str">
        <f>VLOOKUP(E31,'wkt3'!$D$43:$F$50,3,FALSE)</f>
        <v>Diana Hirschau</v>
      </c>
      <c r="G31" s="205"/>
      <c r="H31" s="10">
        <f>IF(K31="",0,IF(K31=M31,1,IF(K31&lt;M31,0,2)))</f>
        <v>2</v>
      </c>
      <c r="I31" s="10" t="s">
        <v>58</v>
      </c>
      <c r="J31" s="10">
        <f>IF(M31="",0,IF(K31=M31,1,IF(M31&lt;K31,0,2)))</f>
        <v>0</v>
      </c>
      <c r="K31" s="65">
        <v>6</v>
      </c>
      <c r="L31" s="10" t="s">
        <v>58</v>
      </c>
      <c r="M31" s="69">
        <v>2</v>
      </c>
    </row>
    <row r="32" spans="2:13" x14ac:dyDescent="0.2">
      <c r="B32" s="200"/>
      <c r="C32" s="31">
        <v>8</v>
      </c>
      <c r="D32" s="31" t="str">
        <f>VLOOKUP(C32,'wkt3'!$D$43:$F$50,3,FALSE)</f>
        <v>Drei Wappen Voithenberg</v>
      </c>
      <c r="E32" s="31">
        <v>6</v>
      </c>
      <c r="F32" s="204" t="str">
        <f>VLOOKUP(E32,'wkt3'!$D$43:$F$50,3,FALSE)</f>
        <v>BS Regensburg</v>
      </c>
      <c r="G32" s="205"/>
      <c r="H32" s="10">
        <f>IF(K32="",0,IF(K32=M32,1,IF(K32&lt;M32,0,2)))</f>
        <v>2</v>
      </c>
      <c r="I32" s="10" t="s">
        <v>58</v>
      </c>
      <c r="J32" s="10">
        <f>IF(M32="",0,IF(K32=M32,1,IF(M32&lt;K32,0,2)))</f>
        <v>0</v>
      </c>
      <c r="K32" s="65">
        <v>6</v>
      </c>
      <c r="L32" s="10" t="s">
        <v>58</v>
      </c>
      <c r="M32" s="69">
        <v>4</v>
      </c>
    </row>
    <row r="33" spans="2:14" ht="13.5" thickBot="1" x14ac:dyDescent="0.25">
      <c r="B33" s="201"/>
      <c r="C33" s="32">
        <v>5</v>
      </c>
      <c r="D33" s="32" t="str">
        <f>VLOOKUP(C33,'wkt3'!$D$43:$F$50,3,FALSE)</f>
        <v>SSV Rehau</v>
      </c>
      <c r="E33" s="32">
        <v>7</v>
      </c>
      <c r="F33" s="210" t="str">
        <f>VLOOKUP(E33,'wkt3'!$D$43:$F$50,3,FALSE)</f>
        <v>VfL Veitsbronn</v>
      </c>
      <c r="G33" s="211"/>
      <c r="H33" s="11">
        <f>IF(K33="",0,IF(K33=M33,1,IF(K33&lt;M33,0,2)))</f>
        <v>2</v>
      </c>
      <c r="I33" s="11" t="s">
        <v>58</v>
      </c>
      <c r="J33" s="11">
        <f>IF(M33="",0,IF(K33=M33,1,IF(M33&lt;K33,0,2)))</f>
        <v>0</v>
      </c>
      <c r="K33" s="66">
        <v>6</v>
      </c>
      <c r="L33" s="11" t="s">
        <v>58</v>
      </c>
      <c r="M33" s="70">
        <v>0</v>
      </c>
    </row>
    <row r="34" spans="2:14" ht="13.5" thickBot="1" x14ac:dyDescent="0.25">
      <c r="I34" s="26"/>
      <c r="L34" s="26"/>
    </row>
    <row r="35" spans="2:14" x14ac:dyDescent="0.2">
      <c r="B35" s="199" t="s">
        <v>64</v>
      </c>
      <c r="C35" s="30">
        <v>2</v>
      </c>
      <c r="D35" s="30" t="str">
        <f>VLOOKUP(C35,'wkt3'!$D$43:$F$50,3,FALSE)</f>
        <v>Diana Hirschau</v>
      </c>
      <c r="E35" s="30">
        <v>1</v>
      </c>
      <c r="F35" s="202" t="str">
        <f>VLOOKUP(E35,'wkt3'!$D$43:$F$50,3,FALSE)</f>
        <v>ATSV Oberkotzau</v>
      </c>
      <c r="G35" s="203"/>
      <c r="H35" s="9">
        <f>IF(K35="",0,IF(K35=M35,1,IF(K35&lt;M35,0,2)))</f>
        <v>0</v>
      </c>
      <c r="I35" s="9" t="s">
        <v>58</v>
      </c>
      <c r="J35" s="9">
        <f>IF(M35="",0,IF(K35=M35,1,IF(M35&lt;K35,0,2)))</f>
        <v>2</v>
      </c>
      <c r="K35" s="64">
        <v>3</v>
      </c>
      <c r="L35" s="9" t="s">
        <v>58</v>
      </c>
      <c r="M35" s="68">
        <v>7</v>
      </c>
    </row>
    <row r="36" spans="2:14" x14ac:dyDescent="0.2">
      <c r="B36" s="200"/>
      <c r="C36" s="31">
        <v>6</v>
      </c>
      <c r="D36" s="31" t="str">
        <f>VLOOKUP(C36,'wkt3'!$D$43:$F$50,3,FALSE)</f>
        <v>BS Regensburg</v>
      </c>
      <c r="E36" s="31">
        <v>5</v>
      </c>
      <c r="F36" s="204" t="str">
        <f>VLOOKUP(E36,'wkt3'!$D$43:$F$50,3,FALSE)</f>
        <v>SSV Rehau</v>
      </c>
      <c r="G36" s="205"/>
      <c r="H36" s="10">
        <f>IF(K36="",0,IF(K36=M36,1,IF(K36&lt;M36,0,2)))</f>
        <v>0</v>
      </c>
      <c r="I36" s="10" t="s">
        <v>58</v>
      </c>
      <c r="J36" s="10">
        <f>IF(M36="",0,IF(K36=M36,1,IF(M36&lt;K36,0,2)))</f>
        <v>2</v>
      </c>
      <c r="K36" s="65">
        <v>4</v>
      </c>
      <c r="L36" s="10" t="s">
        <v>58</v>
      </c>
      <c r="M36" s="69">
        <v>6</v>
      </c>
    </row>
    <row r="37" spans="2:14" x14ac:dyDescent="0.2">
      <c r="B37" s="200"/>
      <c r="C37" s="31">
        <v>4</v>
      </c>
      <c r="D37" s="31" t="str">
        <f>VLOOKUP(C37,'wkt3'!$D$43:$F$50,3,FALSE)</f>
        <v>SV Moosbach</v>
      </c>
      <c r="E37" s="31">
        <v>3</v>
      </c>
      <c r="F37" s="204" t="str">
        <f>VLOOKUP(E37,'wkt3'!$D$43:$F$50,3,FALSE)</f>
        <v>SG Schwarzenfeld</v>
      </c>
      <c r="G37" s="205"/>
      <c r="H37" s="10">
        <f>IF(K37="",0,IF(K37=M37,1,IF(K37&lt;M37,0,2)))</f>
        <v>2</v>
      </c>
      <c r="I37" s="10" t="s">
        <v>58</v>
      </c>
      <c r="J37" s="10">
        <f>IF(M37="",0,IF(K37=M37,1,IF(M37&lt;K37,0,2)))</f>
        <v>0</v>
      </c>
      <c r="K37" s="65">
        <v>7</v>
      </c>
      <c r="L37" s="10" t="s">
        <v>58</v>
      </c>
      <c r="M37" s="69">
        <v>1</v>
      </c>
    </row>
    <row r="38" spans="2:14" ht="13.5" thickBot="1" x14ac:dyDescent="0.25">
      <c r="B38" s="201"/>
      <c r="C38" s="32">
        <v>7</v>
      </c>
      <c r="D38" s="32" t="str">
        <f>VLOOKUP(C38,'wkt3'!$D$43:$F$50,3,FALSE)</f>
        <v>VfL Veitsbronn</v>
      </c>
      <c r="E38" s="32">
        <v>8</v>
      </c>
      <c r="F38" s="210" t="str">
        <f>VLOOKUP(E38,'wkt3'!$D$43:$F$50,3,FALSE)</f>
        <v>Drei Wappen Voithenberg</v>
      </c>
      <c r="G38" s="211"/>
      <c r="H38" s="11">
        <f>IF(K38="",0,IF(K38=M38,1,IF(K38&lt;M38,0,2)))</f>
        <v>0</v>
      </c>
      <c r="I38" s="11" t="s">
        <v>58</v>
      </c>
      <c r="J38" s="11">
        <f>IF(M38="",0,IF(K38=M38,1,IF(M38&lt;K38,0,2)))</f>
        <v>2</v>
      </c>
      <c r="K38" s="66">
        <v>2</v>
      </c>
      <c r="L38" s="11" t="s">
        <v>58</v>
      </c>
      <c r="M38" s="70">
        <v>6</v>
      </c>
    </row>
    <row r="39" spans="2:14" x14ac:dyDescent="0.2">
      <c r="B39" s="74"/>
      <c r="C39" s="75"/>
      <c r="D39" s="75"/>
      <c r="E39" s="75"/>
      <c r="F39" s="75"/>
      <c r="G39" s="75"/>
      <c r="H39" s="29"/>
      <c r="I39" s="29"/>
      <c r="J39" s="29"/>
      <c r="K39" s="76"/>
      <c r="L39" s="29"/>
      <c r="M39" s="76"/>
    </row>
    <row r="40" spans="2:14" ht="13.5" thickBot="1" x14ac:dyDescent="0.25">
      <c r="E40" s="218" t="s">
        <v>154</v>
      </c>
      <c r="F40" s="218"/>
      <c r="G40" s="218"/>
      <c r="H40" s="218"/>
      <c r="I40" s="218"/>
      <c r="J40" s="218"/>
      <c r="K40" s="218"/>
      <c r="L40" s="218"/>
      <c r="M40" s="218"/>
    </row>
    <row r="41" spans="2:14" ht="12.75" customHeight="1" x14ac:dyDescent="0.2">
      <c r="E41" s="216" t="s">
        <v>66</v>
      </c>
      <c r="F41" s="212" t="s">
        <v>65</v>
      </c>
      <c r="G41" s="213"/>
      <c r="H41" s="226" t="s">
        <v>156</v>
      </c>
      <c r="I41" s="227"/>
      <c r="J41" s="228"/>
      <c r="K41" s="226" t="s">
        <v>157</v>
      </c>
      <c r="L41" s="227"/>
      <c r="M41" s="228"/>
      <c r="N41" s="195" t="s">
        <v>155</v>
      </c>
    </row>
    <row r="42" spans="2:14" x14ac:dyDescent="0.2">
      <c r="E42" s="217"/>
      <c r="F42" s="214"/>
      <c r="G42" s="215"/>
      <c r="H42" s="229"/>
      <c r="I42" s="230"/>
      <c r="J42" s="231"/>
      <c r="K42" s="229"/>
      <c r="L42" s="230"/>
      <c r="M42" s="231"/>
      <c r="N42" s="196"/>
    </row>
    <row r="43" spans="2:14" x14ac:dyDescent="0.2">
      <c r="D43" s="27">
        <v>1</v>
      </c>
      <c r="E43" s="79" t="s">
        <v>26</v>
      </c>
      <c r="F43" s="62" t="str">
        <f>$D$7</f>
        <v>ATSV Oberkotzau</v>
      </c>
      <c r="G43" s="25"/>
      <c r="H43" s="10">
        <f>$H$7+$J$12+$H$16+$H$23+$J$28+$H$30+$J$35+'wkt3'!H43</f>
        <v>48</v>
      </c>
      <c r="I43" s="10" t="s">
        <v>58</v>
      </c>
      <c r="J43" s="10">
        <f>$J$7+$H$12+$J$16+$J$23+$H$28+$J$30+$H$35+'wkt3'!J43</f>
        <v>8</v>
      </c>
      <c r="K43" s="179">
        <f>$K$7+$M$12+$K$16+$K$23+$M$28+$K$30+$M$35+'wkt3'!K43</f>
        <v>165</v>
      </c>
      <c r="L43" s="179" t="s">
        <v>58</v>
      </c>
      <c r="M43" s="179">
        <f>$M$7+$K$12+$M$16+$M$23+$K$28+$M$30+$K$35+'wkt3'!M43</f>
        <v>67</v>
      </c>
      <c r="N43" s="134">
        <f t="shared" ref="N43:N50" si="0">K43-M43</f>
        <v>98</v>
      </c>
    </row>
    <row r="44" spans="2:14" x14ac:dyDescent="0.2">
      <c r="D44" s="27">
        <v>2</v>
      </c>
      <c r="E44" s="79" t="s">
        <v>27</v>
      </c>
      <c r="F44" s="62" t="str">
        <f>$D$6</f>
        <v>Diana Hirschau</v>
      </c>
      <c r="G44" s="25"/>
      <c r="H44" s="10">
        <f>$H$6+$J$13+$H$17+$J$20+$J$27+$J$31+$H$35+'wkt3'!H44</f>
        <v>41</v>
      </c>
      <c r="I44" s="10" t="s">
        <v>58</v>
      </c>
      <c r="J44" s="10">
        <f>$J$6+$H$13+$J$17+$H$20+$H$27+$H$31+$J$35+'wkt3'!J44</f>
        <v>15</v>
      </c>
      <c r="K44" s="179">
        <f>$K$6+$M$13+$K$17+$M$20+$M$27+$M$31+$K$35+'wkt3'!K44</f>
        <v>148</v>
      </c>
      <c r="L44" s="179" t="s">
        <v>58</v>
      </c>
      <c r="M44" s="179">
        <f>$M$6+$K$13+$M$17+$K$20+$K$27+$K$31+$M$35+'wkt3'!M44</f>
        <v>74</v>
      </c>
      <c r="N44" s="134">
        <f t="shared" si="0"/>
        <v>74</v>
      </c>
    </row>
    <row r="45" spans="2:14" x14ac:dyDescent="0.2">
      <c r="D45" s="27">
        <v>3</v>
      </c>
      <c r="E45" s="79" t="s">
        <v>28</v>
      </c>
      <c r="F45" s="62" t="str">
        <f>$F$5</f>
        <v>SV Moosbach</v>
      </c>
      <c r="G45" s="25"/>
      <c r="H45" s="10">
        <f>$J$5+$J$11+$H$15+$J$22+$H$28+$H$31+$H$37+'wkt3'!H46</f>
        <v>41</v>
      </c>
      <c r="I45" s="10" t="s">
        <v>58</v>
      </c>
      <c r="J45" s="10">
        <f>$H$5+$H$11+$J$15+$H$22+$J$28+$J$31+$J$37+'wkt3'!J46</f>
        <v>15</v>
      </c>
      <c r="K45" s="179">
        <f>$M$5+$M$11+$K$15+$M$22+$K$28+$K$31+$K$37+'wkt3'!K46</f>
        <v>142</v>
      </c>
      <c r="L45" s="179" t="s">
        <v>58</v>
      </c>
      <c r="M45" s="179">
        <f>$K$5+$K$11+$M$15+$K$22+$M$28+$M$31+$M$37+'wkt3'!M46</f>
        <v>84</v>
      </c>
      <c r="N45" s="134">
        <f t="shared" si="0"/>
        <v>58</v>
      </c>
    </row>
    <row r="46" spans="2:14" x14ac:dyDescent="0.2">
      <c r="D46" s="27">
        <v>4</v>
      </c>
      <c r="E46" s="79" t="s">
        <v>29</v>
      </c>
      <c r="F46" s="62" t="str">
        <f>$D$8</f>
        <v>SG Schwarzenfeld</v>
      </c>
      <c r="G46" s="25"/>
      <c r="H46" s="10">
        <f>$H$8+$H$10+$J$18+$J$21+$H$27+$J$30+$J$37+'wkt3'!H45</f>
        <v>36</v>
      </c>
      <c r="I46" s="10" t="s">
        <v>58</v>
      </c>
      <c r="J46" s="10">
        <f>$J$8+$J$10+$H$18+$H$21+$J$27+$H$30+$H$37+'wkt3'!J45</f>
        <v>20</v>
      </c>
      <c r="K46" s="179">
        <f>$K$8+$K$10+$M$18+$M$21+$K$27+$M$30+$M$37+'wkt3'!K45</f>
        <v>137</v>
      </c>
      <c r="L46" s="179" t="s">
        <v>58</v>
      </c>
      <c r="M46" s="179">
        <f>$M$8+$M$10+$K$18+$K$21+$M$27+$K$30+$K$37+'wkt3'!M45</f>
        <v>105</v>
      </c>
      <c r="N46" s="134">
        <f t="shared" si="0"/>
        <v>32</v>
      </c>
    </row>
    <row r="47" spans="2:14" x14ac:dyDescent="0.2">
      <c r="D47" s="27">
        <v>5</v>
      </c>
      <c r="E47" s="79" t="s">
        <v>30</v>
      </c>
      <c r="F47" s="62" t="str">
        <f>$D$5</f>
        <v>SSV Rehau</v>
      </c>
      <c r="G47" s="25"/>
      <c r="H47" s="10">
        <f>$H$5+$J$10+$J$17+$J$23+$H$26+$H$33+$J$36+'wkt3'!H47</f>
        <v>19</v>
      </c>
      <c r="I47" s="10" t="s">
        <v>58</v>
      </c>
      <c r="J47" s="10">
        <f>$J$5+$H$10+$H$17+$H$23+$J$26+$J$33+$H$36+'wkt3'!J47</f>
        <v>37</v>
      </c>
      <c r="K47" s="179">
        <f>$K$5+$M$10+$M$17+$M$23+$K$26+$K$33+$M$36+'wkt3'!K47</f>
        <v>98</v>
      </c>
      <c r="L47" s="179" t="s">
        <v>58</v>
      </c>
      <c r="M47" s="179">
        <f>$M$5+$K$10+$K$17+$K$23+$M$26+$M$33+$K$36+'wkt3'!M47</f>
        <v>146</v>
      </c>
      <c r="N47" s="134">
        <f t="shared" si="0"/>
        <v>-48</v>
      </c>
    </row>
    <row r="48" spans="2:14" x14ac:dyDescent="0.2">
      <c r="D48" s="27">
        <v>6</v>
      </c>
      <c r="E48" s="130" t="s">
        <v>31</v>
      </c>
      <c r="F48" s="128" t="str">
        <f>$F$7</f>
        <v>Drei Wappen Voithenberg</v>
      </c>
      <c r="G48" s="136"/>
      <c r="H48" s="129">
        <f>$J$7+$H$11+$H$18+$H$20+$J$26+$H$32+$J$38+'wkt3'!H50</f>
        <v>15</v>
      </c>
      <c r="I48" s="129" t="s">
        <v>58</v>
      </c>
      <c r="J48" s="129">
        <f>$H$7+$J$11+$J$18+$J$20+$H$26+$J$32+$H$38+'wkt3'!J50</f>
        <v>41</v>
      </c>
      <c r="K48" s="179">
        <f>$M$7+$K$11+$K$18+$K$20+$M$26+$K$32+$M$38+'wkt3'!K50</f>
        <v>80</v>
      </c>
      <c r="L48" s="179" t="s">
        <v>58</v>
      </c>
      <c r="M48" s="179">
        <f>$K$7+$M$11+$M$18+$M$20+$K$26+$M$32+$K$38+'wkt3'!M50</f>
        <v>148</v>
      </c>
      <c r="N48" s="134">
        <f t="shared" si="0"/>
        <v>-68</v>
      </c>
    </row>
    <row r="49" spans="4:14" x14ac:dyDescent="0.2">
      <c r="D49" s="27">
        <v>7</v>
      </c>
      <c r="E49" s="79" t="s">
        <v>32</v>
      </c>
      <c r="F49" s="62" t="str">
        <f>$F$6</f>
        <v>VfL Veitsbronn</v>
      </c>
      <c r="G49" s="25"/>
      <c r="H49" s="10">
        <f>$J$6+$H$12+$J$15+$H$21+$H$25+$J$33+$H$38+'wkt3'!H49</f>
        <v>13</v>
      </c>
      <c r="I49" s="10" t="s">
        <v>58</v>
      </c>
      <c r="J49" s="10">
        <f>$H$6+$J$12+$H$15+$J$21+$J$25+$H$33+$J$38+'wkt3'!J49</f>
        <v>43</v>
      </c>
      <c r="K49" s="179">
        <f>$M$6+$K$12+$M$15+$K$21+$K$25+$M$33+$K$38+'wkt3'!K49</f>
        <v>86</v>
      </c>
      <c r="L49" s="179" t="s">
        <v>58</v>
      </c>
      <c r="M49" s="179">
        <f>$K$6+$M$12+$K$15+$M$21+$M$25+$K$33+$M$38+'wkt3'!M49</f>
        <v>144</v>
      </c>
      <c r="N49" s="134">
        <f t="shared" si="0"/>
        <v>-58</v>
      </c>
    </row>
    <row r="50" spans="4:14" ht="13.5" thickBot="1" x14ac:dyDescent="0.25">
      <c r="D50" s="27">
        <v>8</v>
      </c>
      <c r="E50" s="80" t="s">
        <v>33</v>
      </c>
      <c r="F50" s="63" t="str">
        <f>$F$8</f>
        <v>BS Regensburg</v>
      </c>
      <c r="G50" s="33"/>
      <c r="H50" s="11">
        <f>$J$8+$H$13+$J$16+$H$22+$J$25+$J$32+$H$36+'wkt3'!H48</f>
        <v>11</v>
      </c>
      <c r="I50" s="11" t="s">
        <v>58</v>
      </c>
      <c r="J50" s="11">
        <f>$H$8+$J$13+$H$16+$J$22+$H$25+$H$32+$J$36+'wkt3'!J48</f>
        <v>45</v>
      </c>
      <c r="K50" s="180">
        <f>$M$8+$K$13+$M$16+$K$22+$M$25+$M$32+$K$36+'wkt3'!K48</f>
        <v>70</v>
      </c>
      <c r="L50" s="180" t="s">
        <v>58</v>
      </c>
      <c r="M50" s="180">
        <f>$K$8+$M$13+$K$16+$M$22+$K$25+$K$32+$M$36+'wkt3'!M48</f>
        <v>158</v>
      </c>
      <c r="N50" s="135">
        <f t="shared" si="0"/>
        <v>-88</v>
      </c>
    </row>
  </sheetData>
  <sheetProtection sheet="1" selectLockedCells="1"/>
  <customSheetViews>
    <customSheetView guid="{38C5960F-393B-4F2B-8EBD-87B6596F176A}" showGridLines="0" showRowCol="0">
      <selection activeCell="K5" sqref="K5"/>
      <pageMargins left="0.78740157480314965" right="0.78740157480314965" top="0.98425196850393704" bottom="0" header="0.51181102362204722" footer="0.51181102362204722"/>
      <pageSetup paperSize="9" orientation="portrait" horizontalDpi="300" verticalDpi="300" r:id="rId1"/>
      <headerFooter alignWithMargins="0">
        <oddHeader>&amp;R&amp;G</oddHeader>
        <oddFooter>&amp;LErstell von:
Manuel Spies
&amp;G</oddFooter>
      </headerFooter>
    </customSheetView>
  </customSheetViews>
  <mergeCells count="47">
    <mergeCell ref="B20:B23"/>
    <mergeCell ref="B25:B28"/>
    <mergeCell ref="B30:B33"/>
    <mergeCell ref="B35:B38"/>
    <mergeCell ref="F26:G26"/>
    <mergeCell ref="F27:G27"/>
    <mergeCell ref="F28:G28"/>
    <mergeCell ref="F22:G22"/>
    <mergeCell ref="F23:G23"/>
    <mergeCell ref="F25:G25"/>
    <mergeCell ref="B5:B8"/>
    <mergeCell ref="B10:B13"/>
    <mergeCell ref="B15:B18"/>
    <mergeCell ref="A1:N1"/>
    <mergeCell ref="H3:J3"/>
    <mergeCell ref="K3:M3"/>
    <mergeCell ref="H4:J4"/>
    <mergeCell ref="K4:M4"/>
    <mergeCell ref="F5:G5"/>
    <mergeCell ref="F6:G6"/>
    <mergeCell ref="F21:G21"/>
    <mergeCell ref="F7:G7"/>
    <mergeCell ref="F8:G8"/>
    <mergeCell ref="F10:G10"/>
    <mergeCell ref="F11:G11"/>
    <mergeCell ref="F12:G12"/>
    <mergeCell ref="F13:G13"/>
    <mergeCell ref="F31:G31"/>
    <mergeCell ref="F32:G32"/>
    <mergeCell ref="F33:G33"/>
    <mergeCell ref="F35:G35"/>
    <mergeCell ref="F36:G36"/>
    <mergeCell ref="F15:G15"/>
    <mergeCell ref="F16:G16"/>
    <mergeCell ref="F17:G17"/>
    <mergeCell ref="F18:G18"/>
    <mergeCell ref="F20:G20"/>
    <mergeCell ref="A2:N2"/>
    <mergeCell ref="N41:N42"/>
    <mergeCell ref="H41:J42"/>
    <mergeCell ref="K41:M42"/>
    <mergeCell ref="F37:G37"/>
    <mergeCell ref="F38:G38"/>
    <mergeCell ref="E40:M40"/>
    <mergeCell ref="E41:E42"/>
    <mergeCell ref="F41:G42"/>
    <mergeCell ref="F30:G30"/>
  </mergeCells>
  <phoneticPr fontId="3" type="noConversion"/>
  <pageMargins left="0.78740157480314965" right="0.78740157480314965" top="0.98425196850393704" bottom="0" header="0.51181102362204722" footer="0.51181102362204722"/>
  <pageSetup paperSize="9" orientation="portrait" horizontalDpi="300" verticalDpi="300" r:id="rId2"/>
  <headerFooter alignWithMargins="0">
    <oddHeader>&amp;R&amp;G</oddHeader>
    <oddFooter>&amp;LErstell von:
Manuel Spies
&amp;G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6" name="Button 1">
              <controlPr defaultSize="0" print="0" autoFill="0" autoPict="0" macro="[0]!startseite">
                <anchor moveWithCells="1" sizeWithCells="1">
                  <from>
                    <xdr:col>0</xdr:col>
                    <xdr:colOff>38100</xdr:colOff>
                    <xdr:row>0</xdr:row>
                    <xdr:rowOff>0</xdr:rowOff>
                  </from>
                  <to>
                    <xdr:col>3</xdr:col>
                    <xdr:colOff>66675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7" name="Button 2">
              <controlPr defaultSize="0" print="0" autoFill="0" autoPict="0" macro="[0]!sortieren4">
                <anchor moveWithCells="1" sizeWithCells="1">
                  <from>
                    <xdr:col>0</xdr:col>
                    <xdr:colOff>733425</xdr:colOff>
                    <xdr:row>0</xdr:row>
                    <xdr:rowOff>0</xdr:rowOff>
                  </from>
                  <to>
                    <xdr:col>3</xdr:col>
                    <xdr:colOff>647700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8" name="Button 3">
              <controlPr defaultSize="0" print="0" autoFill="0" autoPict="0" macro="[0]!wkt1L">
                <anchor moveWithCells="1" sizeWithCells="1">
                  <from>
                    <xdr:col>13</xdr:col>
                    <xdr:colOff>0</xdr:colOff>
                    <xdr:row>0</xdr:row>
                    <xdr:rowOff>0</xdr:rowOff>
                  </from>
                  <to>
                    <xdr:col>14</xdr:col>
                    <xdr:colOff>304800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9" name="Button 4">
              <controlPr defaultSize="0" print="0" autoFill="0" autoPict="0" macro="[0]!wkt2L">
                <anchor moveWithCells="1" sizeWithCells="1">
                  <from>
                    <xdr:col>13</xdr:col>
                    <xdr:colOff>0</xdr:colOff>
                    <xdr:row>0</xdr:row>
                    <xdr:rowOff>0</xdr:rowOff>
                  </from>
                  <to>
                    <xdr:col>14</xdr:col>
                    <xdr:colOff>304800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10" name="Button 5">
              <controlPr defaultSize="0" print="0" autoFill="0" autoPict="0" macro="[0]!wkt3L">
                <anchor moveWithCells="1" sizeWithCells="1">
                  <from>
                    <xdr:col>13</xdr:col>
                    <xdr:colOff>0</xdr:colOff>
                    <xdr:row>0</xdr:row>
                    <xdr:rowOff>0</xdr:rowOff>
                  </from>
                  <to>
                    <xdr:col>14</xdr:col>
                    <xdr:colOff>304800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Button 8">
              <controlPr defaultSize="0" print="0" autoFill="0" autoPict="0" macro="[0]!startseite">
                <anchor moveWithCells="1" sizeWithCells="1">
                  <from>
                    <xdr:col>0</xdr:col>
                    <xdr:colOff>38100</xdr:colOff>
                    <xdr:row>0</xdr:row>
                    <xdr:rowOff>28575</xdr:rowOff>
                  </from>
                  <to>
                    <xdr:col>3</xdr:col>
                    <xdr:colOff>66675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Button 9">
              <controlPr defaultSize="0" print="0" autoFill="0" autoPict="0" macro="[0]!startseite">
                <anchor moveWithCells="1" sizeWithCells="1">
                  <from>
                    <xdr:col>0</xdr:col>
                    <xdr:colOff>38100</xdr:colOff>
                    <xdr:row>0</xdr:row>
                    <xdr:rowOff>28575</xdr:rowOff>
                  </from>
                  <to>
                    <xdr:col>3</xdr:col>
                    <xdr:colOff>66675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Button 10">
              <controlPr defaultSize="0" print="0" autoFill="0" autoPict="0" macro="[0]!sortieren4">
                <anchor moveWithCells="1" sizeWithCells="1">
                  <from>
                    <xdr:col>2</xdr:col>
                    <xdr:colOff>0</xdr:colOff>
                    <xdr:row>39</xdr:row>
                    <xdr:rowOff>161925</xdr:rowOff>
                  </from>
                  <to>
                    <xdr:col>3</xdr:col>
                    <xdr:colOff>866775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Button 11">
              <controlPr defaultSize="0" print="0" autoFill="0" autoPict="0" macro="[0]!wkt1L">
                <anchor moveWithCells="1" sizeWithCells="1">
                  <from>
                    <xdr:col>14</xdr:col>
                    <xdr:colOff>0</xdr:colOff>
                    <xdr:row>2</xdr:row>
                    <xdr:rowOff>123825</xdr:rowOff>
                  </from>
                  <to>
                    <xdr:col>15</xdr:col>
                    <xdr:colOff>304800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5" name="Button 13">
              <controlPr defaultSize="0" print="0" autoFill="0" autoPict="0" macro="[0]!wkt3L">
                <anchor moveWithCells="1" sizeWithCells="1">
                  <from>
                    <xdr:col>14</xdr:col>
                    <xdr:colOff>0</xdr:colOff>
                    <xdr:row>6</xdr:row>
                    <xdr:rowOff>152400</xdr:rowOff>
                  </from>
                  <to>
                    <xdr:col>15</xdr:col>
                    <xdr:colOff>304800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6" name="Button 14">
              <controlPr defaultSize="0" print="0" autoFill="0" autoPict="0" macro="[0]!wkt2L">
                <anchor moveWithCells="1" sizeWithCells="1">
                  <from>
                    <xdr:col>14</xdr:col>
                    <xdr:colOff>0</xdr:colOff>
                    <xdr:row>4</xdr:row>
                    <xdr:rowOff>142875</xdr:rowOff>
                  </from>
                  <to>
                    <xdr:col>15</xdr:col>
                    <xdr:colOff>304800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7" name="Button 15">
              <controlPr defaultSize="0" print="0" autoFill="0" autoPict="0" macro="[0]!drucken1">
                <anchor moveWithCells="1">
                  <from>
                    <xdr:col>14</xdr:col>
                    <xdr:colOff>0</xdr:colOff>
                    <xdr:row>9</xdr:row>
                    <xdr:rowOff>114300</xdr:rowOff>
                  </from>
                  <to>
                    <xdr:col>15</xdr:col>
                    <xdr:colOff>304800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8" name="Button 16">
              <controlPr defaultSize="0" print="0" autoFill="0" autoPict="0" macro="[0]!anfangstabelle">
                <anchor moveWithCells="1" sizeWithCells="1">
                  <from>
                    <xdr:col>14</xdr:col>
                    <xdr:colOff>9525</xdr:colOff>
                    <xdr:row>1</xdr:row>
                    <xdr:rowOff>85725</xdr:rowOff>
                  </from>
                  <to>
                    <xdr:col>15</xdr:col>
                    <xdr:colOff>304800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autoPageBreaks="0"/>
  </sheetPr>
  <dimension ref="A1:S71"/>
  <sheetViews>
    <sheetView showGridLines="0" showRowColHeaders="0" zoomScaleNormal="100" workbookViewId="0">
      <selection activeCell="K54" sqref="K54:L54"/>
    </sheetView>
  </sheetViews>
  <sheetFormatPr baseColWidth="10" defaultRowHeight="12.75" x14ac:dyDescent="0.2"/>
  <cols>
    <col min="1" max="1" width="12.5703125" style="26" bestFit="1" customWidth="1"/>
    <col min="2" max="2" width="23.42578125" style="125" customWidth="1"/>
    <col min="3" max="12" width="4.42578125" style="125" customWidth="1"/>
    <col min="13" max="13" width="8" style="125" bestFit="1" customWidth="1"/>
    <col min="14" max="14" width="7.140625" style="72" bestFit="1" customWidth="1"/>
    <col min="15" max="18" width="11.42578125" style="72" hidden="1" customWidth="1"/>
    <col min="19" max="19" width="11.42578125" style="72" customWidth="1"/>
    <col min="20" max="16384" width="11.42578125" style="72"/>
  </cols>
  <sheetData>
    <row r="1" spans="1:19" ht="33" customHeight="1" x14ac:dyDescent="0.2"/>
    <row r="2" spans="1:19" s="140" customFormat="1" ht="20.25" x14ac:dyDescent="0.3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9" ht="15.75" x14ac:dyDescent="0.25">
      <c r="A3" s="141" t="s">
        <v>8</v>
      </c>
    </row>
    <row r="4" spans="1:19" x14ac:dyDescent="0.2">
      <c r="A4" s="145" t="s">
        <v>3</v>
      </c>
      <c r="B4" s="149" t="s">
        <v>1</v>
      </c>
      <c r="C4" s="236" t="s">
        <v>165</v>
      </c>
      <c r="D4" s="236"/>
      <c r="E4" s="236" t="s">
        <v>166</v>
      </c>
      <c r="F4" s="236"/>
      <c r="G4" s="236" t="s">
        <v>167</v>
      </c>
      <c r="H4" s="236"/>
      <c r="I4" s="236" t="s">
        <v>168</v>
      </c>
      <c r="J4" s="236"/>
      <c r="K4" s="236" t="s">
        <v>169</v>
      </c>
      <c r="L4" s="236"/>
      <c r="M4" s="149" t="s">
        <v>170</v>
      </c>
      <c r="N4" s="145" t="s">
        <v>175</v>
      </c>
      <c r="O4" s="144"/>
      <c r="P4" s="144"/>
      <c r="R4" s="147" t="s">
        <v>174</v>
      </c>
    </row>
    <row r="5" spans="1:19" x14ac:dyDescent="0.2">
      <c r="A5" s="163">
        <v>4</v>
      </c>
      <c r="B5" s="142" t="str">
        <f>IF(A5="","",IF(VLOOKUP(A5,Schützen!$A$7:$B$14,2)="","",(VLOOKUP(A5,Schützen!$A$7:$B$14,2))))</f>
        <v>Axel Schneider</v>
      </c>
      <c r="C5" s="152">
        <v>10</v>
      </c>
      <c r="D5" s="152">
        <v>9</v>
      </c>
      <c r="E5" s="152">
        <v>10</v>
      </c>
      <c r="F5" s="152">
        <v>8</v>
      </c>
      <c r="G5" s="152">
        <v>10</v>
      </c>
      <c r="H5" s="152">
        <v>9</v>
      </c>
      <c r="I5" s="152">
        <v>10</v>
      </c>
      <c r="J5" s="152">
        <v>10</v>
      </c>
      <c r="K5" s="152">
        <v>9</v>
      </c>
      <c r="L5" s="152">
        <v>8</v>
      </c>
      <c r="M5" s="10">
        <f>SUM(C5:L5)</f>
        <v>93</v>
      </c>
      <c r="N5" s="148">
        <f>IF(R5=0,0,M5/R5)</f>
        <v>9.3000000000000007</v>
      </c>
      <c r="O5" s="154"/>
      <c r="P5" s="166">
        <f>IF(M5=0,"",M5/$Q$8)</f>
        <v>18.600000000000001</v>
      </c>
      <c r="Q5" s="169">
        <f>COUNTBLANK(C5:L5)</f>
        <v>0</v>
      </c>
      <c r="R5" s="170">
        <f>10-Q5</f>
        <v>10</v>
      </c>
    </row>
    <row r="6" spans="1:19" x14ac:dyDescent="0.2">
      <c r="A6" s="163">
        <v>1</v>
      </c>
      <c r="B6" s="142" t="str">
        <f>IF(A6="","",IF(VLOOKUP(A6,Schützen!$A$7:$B$14,2)="","",(VLOOKUP(A6,Schützen!$A$7:$B$14,2))))</f>
        <v>Bernd Flotzinger</v>
      </c>
      <c r="C6" s="152">
        <v>10</v>
      </c>
      <c r="D6" s="152">
        <v>10</v>
      </c>
      <c r="E6" s="152">
        <v>10</v>
      </c>
      <c r="F6" s="152">
        <v>8</v>
      </c>
      <c r="G6" s="152">
        <v>10</v>
      </c>
      <c r="H6" s="152">
        <v>9</v>
      </c>
      <c r="I6" s="152">
        <v>9</v>
      </c>
      <c r="J6" s="152">
        <v>6</v>
      </c>
      <c r="K6" s="152">
        <v>9</v>
      </c>
      <c r="L6" s="152">
        <v>7</v>
      </c>
      <c r="M6" s="10">
        <f>SUM(C6:L6)</f>
        <v>88</v>
      </c>
      <c r="N6" s="148">
        <f>IF(R6=0,0,M6/R6)</f>
        <v>8.8000000000000007</v>
      </c>
      <c r="O6" s="154"/>
      <c r="P6" s="167">
        <f>IF(M6=0,"",M6/$Q$8)</f>
        <v>17.600000000000001</v>
      </c>
      <c r="Q6" s="132">
        <f>COUNTBLANK(C6:L6)</f>
        <v>0</v>
      </c>
      <c r="R6" s="133">
        <f>10-Q6</f>
        <v>10</v>
      </c>
      <c r="S6" s="146"/>
    </row>
    <row r="7" spans="1:19" x14ac:dyDescent="0.2">
      <c r="A7" s="163">
        <v>2</v>
      </c>
      <c r="B7" s="142" t="str">
        <f>IF(A7="","",IF(VLOOKUP(A7,Schützen!$A$7:$B$14,2)="","",(VLOOKUP(A7,Schützen!$A$7:$B$14,2))))</f>
        <v>Jochen Schwertner</v>
      </c>
      <c r="C7" s="152">
        <v>9</v>
      </c>
      <c r="D7" s="152">
        <v>8</v>
      </c>
      <c r="E7" s="152">
        <v>10</v>
      </c>
      <c r="F7" s="152">
        <v>8</v>
      </c>
      <c r="G7" s="152">
        <v>10</v>
      </c>
      <c r="H7" s="152">
        <v>10</v>
      </c>
      <c r="I7" s="152">
        <v>9</v>
      </c>
      <c r="J7" s="152">
        <v>9</v>
      </c>
      <c r="K7" s="152">
        <v>10</v>
      </c>
      <c r="L7" s="152">
        <v>9</v>
      </c>
      <c r="M7" s="10">
        <f>SUM(C7:L7)</f>
        <v>92</v>
      </c>
      <c r="N7" s="148">
        <f>IF(R7=0,0,M7/R7)</f>
        <v>9.1999999999999993</v>
      </c>
      <c r="O7" s="154"/>
      <c r="P7" s="168">
        <f>IF(M7=0,"",M7/$Q$8)</f>
        <v>18.399999999999999</v>
      </c>
      <c r="Q7" s="132">
        <f>COUNTBLANK(C7:L7)</f>
        <v>0</v>
      </c>
      <c r="R7" s="133">
        <f>10-Q7</f>
        <v>10</v>
      </c>
    </row>
    <row r="8" spans="1:19" x14ac:dyDescent="0.2">
      <c r="A8" s="29"/>
      <c r="B8" s="143" t="s">
        <v>171</v>
      </c>
      <c r="C8" s="235">
        <f>C5+D5+C6+D6+C7+D7</f>
        <v>56</v>
      </c>
      <c r="D8" s="235"/>
      <c r="E8" s="235">
        <f>E5+F5+E6+F6+E7+F7</f>
        <v>54</v>
      </c>
      <c r="F8" s="235"/>
      <c r="G8" s="235">
        <f>G5+H5+G6+H6+G7+H7</f>
        <v>58</v>
      </c>
      <c r="H8" s="235"/>
      <c r="I8" s="235">
        <f>I5+J5+I6+J6+I7+J7</f>
        <v>53</v>
      </c>
      <c r="J8" s="235"/>
      <c r="K8" s="235">
        <f>K5+L5+K6+L6+K7+L7</f>
        <v>52</v>
      </c>
      <c r="L8" s="235"/>
      <c r="M8" s="150" t="s">
        <v>20</v>
      </c>
      <c r="O8" s="164">
        <f>SUM(C8:L8)</f>
        <v>273</v>
      </c>
      <c r="P8" s="165">
        <f>IF(O8=0,0,O8/Q8)</f>
        <v>54.6</v>
      </c>
      <c r="Q8" s="171">
        <f>COUNTIF(C8:L8,"&gt;0")</f>
        <v>5</v>
      </c>
      <c r="R8" s="172">
        <f>SUM(R5:R7)</f>
        <v>30</v>
      </c>
    </row>
    <row r="9" spans="1:19" x14ac:dyDescent="0.2">
      <c r="A9" s="29"/>
      <c r="B9" s="143" t="s">
        <v>172</v>
      </c>
      <c r="C9" s="232">
        <v>58</v>
      </c>
      <c r="D9" s="232"/>
      <c r="E9" s="232">
        <v>53</v>
      </c>
      <c r="F9" s="232"/>
      <c r="G9" s="232">
        <v>51</v>
      </c>
      <c r="H9" s="232"/>
      <c r="I9" s="232">
        <v>54</v>
      </c>
      <c r="J9" s="232"/>
      <c r="K9" s="232">
        <v>54</v>
      </c>
      <c r="L9" s="232"/>
      <c r="M9" s="151" t="s">
        <v>56</v>
      </c>
    </row>
    <row r="10" spans="1:19" x14ac:dyDescent="0.2">
      <c r="A10" s="29"/>
      <c r="B10" s="143" t="s">
        <v>173</v>
      </c>
      <c r="C10" s="233">
        <f>IF(C5="",0,IF(C8&gt;C9,"2",IF(C8=C9,1,0)))</f>
        <v>0</v>
      </c>
      <c r="D10" s="233"/>
      <c r="E10" s="233" t="str">
        <f>IF(E5="",0,IF(E8&gt;E9,"2",IF(E8=E9,1,0)))</f>
        <v>2</v>
      </c>
      <c r="F10" s="233"/>
      <c r="G10" s="233" t="str">
        <f>IF(G5="",0,IF(G8&gt;G9,"2",IF(G8=G9,1,0)))</f>
        <v>2</v>
      </c>
      <c r="H10" s="233"/>
      <c r="I10" s="233">
        <f>IF(I5="",0,IF(I8&gt;I9,"2",IF(I8=I9,1,0)))</f>
        <v>0</v>
      </c>
      <c r="J10" s="233"/>
      <c r="K10" s="233">
        <f>IF(K5="",0,IF(K8&gt;K9,"2",IF(K8=K9,1,0)))</f>
        <v>0</v>
      </c>
      <c r="L10" s="233"/>
      <c r="M10" s="10">
        <f>IF(O10=6,2,IF(O10=7,2,IF(O10=5,1,0)))</f>
        <v>0</v>
      </c>
      <c r="O10" s="10">
        <f>IF(C10="","",C10+E10+G10+I10+K10)</f>
        <v>4</v>
      </c>
    </row>
    <row r="11" spans="1:19" x14ac:dyDescent="0.2">
      <c r="A11" s="29"/>
      <c r="B11" s="143"/>
      <c r="C11" s="72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9" ht="15.75" x14ac:dyDescent="0.25">
      <c r="A12" s="141" t="s">
        <v>9</v>
      </c>
    </row>
    <row r="13" spans="1:19" x14ac:dyDescent="0.2">
      <c r="A13" s="145" t="s">
        <v>3</v>
      </c>
      <c r="B13" s="149" t="s">
        <v>1</v>
      </c>
      <c r="C13" s="236" t="s">
        <v>165</v>
      </c>
      <c r="D13" s="236"/>
      <c r="E13" s="236" t="s">
        <v>166</v>
      </c>
      <c r="F13" s="236"/>
      <c r="G13" s="236" t="s">
        <v>167</v>
      </c>
      <c r="H13" s="236"/>
      <c r="I13" s="236" t="s">
        <v>168</v>
      </c>
      <c r="J13" s="236"/>
      <c r="K13" s="236" t="s">
        <v>169</v>
      </c>
      <c r="L13" s="236"/>
      <c r="M13" s="149" t="s">
        <v>170</v>
      </c>
      <c r="N13" s="145" t="s">
        <v>175</v>
      </c>
      <c r="O13" s="144"/>
      <c r="P13" s="144"/>
      <c r="R13" s="147" t="s">
        <v>174</v>
      </c>
    </row>
    <row r="14" spans="1:19" x14ac:dyDescent="0.2">
      <c r="A14" s="163">
        <v>4</v>
      </c>
      <c r="B14" s="142" t="str">
        <f>IF(A14="","",IF(VLOOKUP(A14,Schützen!$A$7:$B$14,2)="","",(VLOOKUP(A14,Schützen!$A$7:$B$14,2))))</f>
        <v>Axel Schneider</v>
      </c>
      <c r="C14" s="152">
        <v>10</v>
      </c>
      <c r="D14" s="152">
        <v>9</v>
      </c>
      <c r="E14" s="152">
        <v>9</v>
      </c>
      <c r="F14" s="152">
        <v>9</v>
      </c>
      <c r="G14" s="152">
        <v>9</v>
      </c>
      <c r="H14" s="152">
        <v>9</v>
      </c>
      <c r="I14" s="152">
        <v>9</v>
      </c>
      <c r="J14" s="152">
        <v>9</v>
      </c>
      <c r="K14" s="152"/>
      <c r="L14" s="152"/>
      <c r="M14" s="10">
        <f>SUM(C14:L14)</f>
        <v>73</v>
      </c>
      <c r="N14" s="148">
        <f>IF(R14=0,0,M14/R14)</f>
        <v>9.125</v>
      </c>
      <c r="O14" s="154"/>
      <c r="P14" s="166">
        <f>IF(M14=0,"",M14/$Q$17)</f>
        <v>18.25</v>
      </c>
      <c r="Q14" s="169">
        <f>COUNTBLANK(C14:L14)</f>
        <v>2</v>
      </c>
      <c r="R14" s="170">
        <f>10-Q14</f>
        <v>8</v>
      </c>
    </row>
    <row r="15" spans="1:19" x14ac:dyDescent="0.2">
      <c r="A15" s="163">
        <v>1</v>
      </c>
      <c r="B15" s="142" t="str">
        <f>IF(A15="","",IF(VLOOKUP(A15,Schützen!$A$7:$B$14,2)="","",(VLOOKUP(A15,Schützen!$A$7:$B$14,2))))</f>
        <v>Bernd Flotzinger</v>
      </c>
      <c r="C15" s="152">
        <v>10</v>
      </c>
      <c r="D15" s="152">
        <v>9</v>
      </c>
      <c r="E15" s="152">
        <v>10</v>
      </c>
      <c r="F15" s="152">
        <v>9</v>
      </c>
      <c r="G15" s="152">
        <v>9</v>
      </c>
      <c r="H15" s="152">
        <v>8</v>
      </c>
      <c r="I15" s="152">
        <v>10</v>
      </c>
      <c r="J15" s="152">
        <v>6</v>
      </c>
      <c r="K15" s="152"/>
      <c r="L15" s="152"/>
      <c r="M15" s="10">
        <f>SUM(C15:L15)</f>
        <v>71</v>
      </c>
      <c r="N15" s="148">
        <f>IF(R15=0,0,M15/R15)</f>
        <v>8.875</v>
      </c>
      <c r="O15" s="154"/>
      <c r="P15" s="167">
        <f>IF(M15=0,"",M15/$Q$17)</f>
        <v>17.75</v>
      </c>
      <c r="Q15" s="132">
        <f>COUNTBLANK(C15:L15)</f>
        <v>2</v>
      </c>
      <c r="R15" s="133">
        <f>10-Q15</f>
        <v>8</v>
      </c>
    </row>
    <row r="16" spans="1:19" x14ac:dyDescent="0.2">
      <c r="A16" s="163">
        <v>2</v>
      </c>
      <c r="B16" s="142" t="str">
        <f>IF(A16="","",IF(VLOOKUP(A16,Schützen!$A$7:$B$14,2)="","",(VLOOKUP(A16,Schützen!$A$7:$B$14,2))))</f>
        <v>Jochen Schwertner</v>
      </c>
      <c r="C16" s="152">
        <v>9</v>
      </c>
      <c r="D16" s="152">
        <v>8</v>
      </c>
      <c r="E16" s="152">
        <v>8</v>
      </c>
      <c r="F16" s="152">
        <v>7</v>
      </c>
      <c r="G16" s="152">
        <v>9</v>
      </c>
      <c r="H16" s="152">
        <v>8</v>
      </c>
      <c r="I16" s="152">
        <v>10</v>
      </c>
      <c r="J16" s="152">
        <v>8</v>
      </c>
      <c r="K16" s="152"/>
      <c r="L16" s="152"/>
      <c r="M16" s="10">
        <f>SUM(C16:L16)</f>
        <v>67</v>
      </c>
      <c r="N16" s="148">
        <f>IF(R16=0,0,M16/R16)</f>
        <v>8.375</v>
      </c>
      <c r="O16" s="154"/>
      <c r="P16" s="168">
        <f>IF(M16=0,"",M16/$Q$17)</f>
        <v>16.75</v>
      </c>
      <c r="Q16" s="132">
        <f>COUNTBLANK(C16:L16)</f>
        <v>2</v>
      </c>
      <c r="R16" s="133">
        <f>10-Q16</f>
        <v>8</v>
      </c>
    </row>
    <row r="17" spans="1:18" x14ac:dyDescent="0.2">
      <c r="A17" s="29"/>
      <c r="B17" s="143" t="s">
        <v>171</v>
      </c>
      <c r="C17" s="235">
        <f>C14+D14+C15+D15+C16+D16</f>
        <v>55</v>
      </c>
      <c r="D17" s="235"/>
      <c r="E17" s="235">
        <f>E14+F14+E15+F15+E16+F16</f>
        <v>52</v>
      </c>
      <c r="F17" s="235"/>
      <c r="G17" s="235">
        <f>G14+H14+G15+H15+G16+H16</f>
        <v>52</v>
      </c>
      <c r="H17" s="235"/>
      <c r="I17" s="235">
        <f>I14+J14+I15+J15+I16+J16</f>
        <v>52</v>
      </c>
      <c r="J17" s="235"/>
      <c r="K17" s="235">
        <f>K14+L14+K15+L15+K16+L16</f>
        <v>0</v>
      </c>
      <c r="L17" s="235"/>
      <c r="M17" s="150" t="s">
        <v>20</v>
      </c>
      <c r="O17" s="164">
        <f>SUM(C17:L17)</f>
        <v>211</v>
      </c>
      <c r="P17" s="165">
        <f>IF(O17=0,0,O17/Q17)</f>
        <v>52.75</v>
      </c>
      <c r="Q17" s="171">
        <f>COUNTIF(C17:L17,"&gt;0")</f>
        <v>4</v>
      </c>
      <c r="R17" s="172">
        <f>SUM(R14:R16)</f>
        <v>24</v>
      </c>
    </row>
    <row r="18" spans="1:18" x14ac:dyDescent="0.2">
      <c r="A18" s="29"/>
      <c r="B18" s="143" t="s">
        <v>172</v>
      </c>
      <c r="C18" s="232">
        <v>50</v>
      </c>
      <c r="D18" s="232"/>
      <c r="E18" s="232">
        <v>52</v>
      </c>
      <c r="F18" s="232"/>
      <c r="G18" s="232">
        <v>50</v>
      </c>
      <c r="H18" s="232"/>
      <c r="I18" s="232">
        <v>49</v>
      </c>
      <c r="J18" s="232"/>
      <c r="K18" s="232"/>
      <c r="L18" s="232"/>
      <c r="M18" s="151" t="s">
        <v>56</v>
      </c>
    </row>
    <row r="19" spans="1:18" x14ac:dyDescent="0.2">
      <c r="A19" s="29"/>
      <c r="B19" s="143" t="s">
        <v>173</v>
      </c>
      <c r="C19" s="233" t="str">
        <f>IF(C14="",0,IF(C17&gt;C18,"2",IF(C17=C18,1,0)))</f>
        <v>2</v>
      </c>
      <c r="D19" s="233"/>
      <c r="E19" s="233">
        <f>IF(E14="",0,IF(E17&gt;E18,"2",IF(E17=E18,1,0)))</f>
        <v>1</v>
      </c>
      <c r="F19" s="233"/>
      <c r="G19" s="233" t="str">
        <f>IF(G14="",0,IF(G17&gt;G18,"2",IF(G17=G18,1,0)))</f>
        <v>2</v>
      </c>
      <c r="H19" s="233"/>
      <c r="I19" s="233" t="str">
        <f>IF(I14="",0,IF(I17&gt;I18,"2",IF(I17=I18,1,0)))</f>
        <v>2</v>
      </c>
      <c r="J19" s="233"/>
      <c r="K19" s="233">
        <f>IF(K14="",0,IF(K17&gt;K18,"2",IF(K17=K18,1,0)))</f>
        <v>0</v>
      </c>
      <c r="L19" s="233"/>
      <c r="M19" s="10">
        <f>IF(O19=6,2,IF(O19=7,2,IF(O19=5,1,0)))</f>
        <v>2</v>
      </c>
      <c r="O19" s="10">
        <f>IF(C19="","",C19+E19+G19+I19+K19)</f>
        <v>7</v>
      </c>
    </row>
    <row r="20" spans="1:18" x14ac:dyDescent="0.2">
      <c r="A20" s="29"/>
      <c r="B20" s="143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8" ht="15.75" x14ac:dyDescent="0.25">
      <c r="A21" s="141" t="s">
        <v>10</v>
      </c>
    </row>
    <row r="22" spans="1:18" x14ac:dyDescent="0.2">
      <c r="A22" s="145" t="s">
        <v>3</v>
      </c>
      <c r="B22" s="149" t="s">
        <v>1</v>
      </c>
      <c r="C22" s="236" t="s">
        <v>165</v>
      </c>
      <c r="D22" s="236"/>
      <c r="E22" s="236" t="s">
        <v>166</v>
      </c>
      <c r="F22" s="236"/>
      <c r="G22" s="236" t="s">
        <v>167</v>
      </c>
      <c r="H22" s="236"/>
      <c r="I22" s="236" t="s">
        <v>168</v>
      </c>
      <c r="J22" s="236"/>
      <c r="K22" s="236" t="s">
        <v>169</v>
      </c>
      <c r="L22" s="236"/>
      <c r="M22" s="149" t="s">
        <v>170</v>
      </c>
      <c r="N22" s="145" t="s">
        <v>175</v>
      </c>
      <c r="O22" s="144"/>
      <c r="P22" s="144"/>
      <c r="R22" s="147" t="s">
        <v>174</v>
      </c>
    </row>
    <row r="23" spans="1:18" x14ac:dyDescent="0.2">
      <c r="A23" s="163">
        <v>4</v>
      </c>
      <c r="B23" s="142" t="str">
        <f>IF(A23="","",IF(VLOOKUP(A23,Schützen!$A$7:$B$14,2)="","",(VLOOKUP(A23,Schützen!$A$7:$B$14,2))))</f>
        <v>Axel Schneider</v>
      </c>
      <c r="C23" s="152">
        <v>10</v>
      </c>
      <c r="D23" s="152">
        <v>9</v>
      </c>
      <c r="E23" s="152">
        <v>10</v>
      </c>
      <c r="F23" s="152">
        <v>9</v>
      </c>
      <c r="G23" s="152">
        <v>10</v>
      </c>
      <c r="H23" s="152">
        <v>9</v>
      </c>
      <c r="I23" s="152"/>
      <c r="J23" s="152"/>
      <c r="K23" s="152"/>
      <c r="L23" s="152"/>
      <c r="M23" s="10">
        <f>SUM(C23:L23)</f>
        <v>57</v>
      </c>
      <c r="N23" s="148">
        <f>IF(R23=0,0,M23/R23)</f>
        <v>9.5</v>
      </c>
      <c r="O23" s="154"/>
      <c r="P23" s="166">
        <f>IF(M23=0,"",M23/$Q$26)</f>
        <v>19</v>
      </c>
      <c r="Q23" s="169">
        <f>COUNTBLANK(C23:L23)</f>
        <v>4</v>
      </c>
      <c r="R23" s="170">
        <f>10-Q23</f>
        <v>6</v>
      </c>
    </row>
    <row r="24" spans="1:18" x14ac:dyDescent="0.2">
      <c r="A24" s="163">
        <v>1</v>
      </c>
      <c r="B24" s="142" t="str">
        <f>IF(A24="","",IF(VLOOKUP(A24,Schützen!$A$7:$B$14,2)="","",(VLOOKUP(A24,Schützen!$A$7:$B$14,2))))</f>
        <v>Bernd Flotzinger</v>
      </c>
      <c r="C24" s="152">
        <v>10</v>
      </c>
      <c r="D24" s="152">
        <v>9</v>
      </c>
      <c r="E24" s="152">
        <v>10</v>
      </c>
      <c r="F24" s="152">
        <v>8</v>
      </c>
      <c r="G24" s="152">
        <v>10</v>
      </c>
      <c r="H24" s="152">
        <v>9</v>
      </c>
      <c r="I24" s="152"/>
      <c r="J24" s="152"/>
      <c r="K24" s="152"/>
      <c r="L24" s="152"/>
      <c r="M24" s="10">
        <f>SUM(C24:L24)</f>
        <v>56</v>
      </c>
      <c r="N24" s="148">
        <f>IF(R24=0,0,M24/R24)</f>
        <v>9.3333333333333339</v>
      </c>
      <c r="O24" s="154"/>
      <c r="P24" s="167">
        <f>IF(M24=0,"",M24/$Q$26)</f>
        <v>18.666666666666668</v>
      </c>
      <c r="Q24" s="132">
        <f>COUNTBLANK(C24:L24)</f>
        <v>4</v>
      </c>
      <c r="R24" s="133">
        <f>10-Q24</f>
        <v>6</v>
      </c>
    </row>
    <row r="25" spans="1:18" x14ac:dyDescent="0.2">
      <c r="A25" s="163">
        <v>2</v>
      </c>
      <c r="B25" s="142" t="str">
        <f>IF(A25="","",IF(VLOOKUP(A25,Schützen!$A$7:$B$14,2)="","",(VLOOKUP(A25,Schützen!$A$7:$B$14,2))))</f>
        <v>Jochen Schwertner</v>
      </c>
      <c r="C25" s="152">
        <v>9</v>
      </c>
      <c r="D25" s="152">
        <v>9</v>
      </c>
      <c r="E25" s="152">
        <v>10</v>
      </c>
      <c r="F25" s="152">
        <v>9</v>
      </c>
      <c r="G25" s="152">
        <v>10</v>
      </c>
      <c r="H25" s="152">
        <v>9</v>
      </c>
      <c r="I25" s="152"/>
      <c r="J25" s="152"/>
      <c r="K25" s="152"/>
      <c r="L25" s="152"/>
      <c r="M25" s="10">
        <f>SUM(C25:L25)</f>
        <v>56</v>
      </c>
      <c r="N25" s="148">
        <f>IF(R25=0,0,M25/R25)</f>
        <v>9.3333333333333339</v>
      </c>
      <c r="O25" s="154"/>
      <c r="P25" s="168">
        <f>IF(M25=0,"",M25/$Q$26)</f>
        <v>18.666666666666668</v>
      </c>
      <c r="Q25" s="132">
        <f>COUNTBLANK(C25:L25)</f>
        <v>4</v>
      </c>
      <c r="R25" s="133">
        <f>10-Q25</f>
        <v>6</v>
      </c>
    </row>
    <row r="26" spans="1:18" x14ac:dyDescent="0.2">
      <c r="A26" s="29"/>
      <c r="B26" s="143" t="s">
        <v>171</v>
      </c>
      <c r="C26" s="235">
        <f>C23+D23+C24+D24+C25+D25</f>
        <v>56</v>
      </c>
      <c r="D26" s="235"/>
      <c r="E26" s="235">
        <f>E23+F23+E24+F24+E25+F25</f>
        <v>56</v>
      </c>
      <c r="F26" s="235"/>
      <c r="G26" s="235">
        <f>G23+H23+G24+H24+G25+H25</f>
        <v>57</v>
      </c>
      <c r="H26" s="235"/>
      <c r="I26" s="235">
        <f>I23+J23+I24+J24+I25+J25</f>
        <v>0</v>
      </c>
      <c r="J26" s="235"/>
      <c r="K26" s="235">
        <f>K23+L23+K24+L24+K25+L25</f>
        <v>0</v>
      </c>
      <c r="L26" s="235"/>
      <c r="M26" s="150" t="s">
        <v>20</v>
      </c>
      <c r="O26" s="164">
        <f>SUM(C26:L26)</f>
        <v>169</v>
      </c>
      <c r="P26" s="165">
        <f>IF(O26=0,0,O26/Q26)</f>
        <v>56.333333333333336</v>
      </c>
      <c r="Q26" s="171">
        <f>COUNTIF(C26:L26,"&gt;0")</f>
        <v>3</v>
      </c>
      <c r="R26" s="172">
        <f>SUM(R23:R25)</f>
        <v>18</v>
      </c>
    </row>
    <row r="27" spans="1:18" x14ac:dyDescent="0.2">
      <c r="A27" s="29"/>
      <c r="B27" s="143" t="s">
        <v>172</v>
      </c>
      <c r="C27" s="232">
        <v>51</v>
      </c>
      <c r="D27" s="232"/>
      <c r="E27" s="232">
        <v>52</v>
      </c>
      <c r="F27" s="232"/>
      <c r="G27" s="232">
        <v>41</v>
      </c>
      <c r="H27" s="232"/>
      <c r="I27" s="232"/>
      <c r="J27" s="232"/>
      <c r="K27" s="232"/>
      <c r="L27" s="232"/>
      <c r="M27" s="151" t="s">
        <v>56</v>
      </c>
    </row>
    <row r="28" spans="1:18" x14ac:dyDescent="0.2">
      <c r="A28" s="29"/>
      <c r="B28" s="143" t="s">
        <v>173</v>
      </c>
      <c r="C28" s="233" t="str">
        <f>IF(C23="",0,IF(C26&gt;C27,"2",IF(C26=C27,1,0)))</f>
        <v>2</v>
      </c>
      <c r="D28" s="233"/>
      <c r="E28" s="233" t="str">
        <f>IF(E23="",0,IF(E26&gt;E27,"2",IF(E26=E27,1,0)))</f>
        <v>2</v>
      </c>
      <c r="F28" s="233"/>
      <c r="G28" s="233" t="str">
        <f>IF(G23="",0,IF(G26&gt;G27,"2",IF(G26=G27,1,0)))</f>
        <v>2</v>
      </c>
      <c r="H28" s="233"/>
      <c r="I28" s="233">
        <f>IF(I23="",0,IF(I26&gt;I27,"2",IF(I26=I27,1,0)))</f>
        <v>0</v>
      </c>
      <c r="J28" s="233"/>
      <c r="K28" s="233">
        <f>IF(K23="",0,IF(K26&gt;K27,"2",IF(K26=K27,1,0)))</f>
        <v>0</v>
      </c>
      <c r="L28" s="233"/>
      <c r="M28" s="10">
        <f>IF(O28=6,2,IF(O28=7,2,IF(O28=5,1,0)))</f>
        <v>2</v>
      </c>
      <c r="O28" s="10">
        <f>IF(C28="","",C28+E28+G28+I28+K28)</f>
        <v>6</v>
      </c>
    </row>
    <row r="29" spans="1:18" x14ac:dyDescent="0.2">
      <c r="A29" s="29"/>
      <c r="B29" s="143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8" ht="15.75" x14ac:dyDescent="0.25">
      <c r="A30" s="141" t="s">
        <v>11</v>
      </c>
    </row>
    <row r="31" spans="1:18" x14ac:dyDescent="0.2">
      <c r="A31" s="145" t="s">
        <v>3</v>
      </c>
      <c r="B31" s="149" t="s">
        <v>1</v>
      </c>
      <c r="C31" s="236" t="s">
        <v>165</v>
      </c>
      <c r="D31" s="236"/>
      <c r="E31" s="236" t="s">
        <v>166</v>
      </c>
      <c r="F31" s="236"/>
      <c r="G31" s="236" t="s">
        <v>167</v>
      </c>
      <c r="H31" s="236"/>
      <c r="I31" s="236" t="s">
        <v>168</v>
      </c>
      <c r="J31" s="236"/>
      <c r="K31" s="236" t="s">
        <v>169</v>
      </c>
      <c r="L31" s="236"/>
      <c r="M31" s="149" t="s">
        <v>170</v>
      </c>
      <c r="N31" s="145" t="s">
        <v>175</v>
      </c>
      <c r="O31" s="144"/>
      <c r="P31" s="144"/>
      <c r="R31" s="147" t="s">
        <v>174</v>
      </c>
    </row>
    <row r="32" spans="1:18" x14ac:dyDescent="0.2">
      <c r="A32" s="163">
        <v>4</v>
      </c>
      <c r="B32" s="142" t="str">
        <f>IF(A32="","",IF(VLOOKUP(A32,Schützen!$A$7:$B$14,2)="","",(VLOOKUP(A32,Schützen!$A$7:$B$14,2))))</f>
        <v>Axel Schneider</v>
      </c>
      <c r="C32" s="152">
        <v>10</v>
      </c>
      <c r="D32" s="152">
        <v>9</v>
      </c>
      <c r="E32" s="152">
        <v>9</v>
      </c>
      <c r="F32" s="152">
        <v>8</v>
      </c>
      <c r="G32" s="152">
        <v>9</v>
      </c>
      <c r="H32" s="152">
        <v>9</v>
      </c>
      <c r="I32" s="152">
        <v>10</v>
      </c>
      <c r="J32" s="152">
        <v>9</v>
      </c>
      <c r="K32" s="152"/>
      <c r="L32" s="152"/>
      <c r="M32" s="10">
        <f>SUM(C32:L32)</f>
        <v>73</v>
      </c>
      <c r="N32" s="148">
        <f>IF(R32=0,0,M32/R32)</f>
        <v>9.125</v>
      </c>
      <c r="O32" s="154"/>
      <c r="P32" s="166">
        <f>IF(M32=0,"",M32/$Q$35)</f>
        <v>18.25</v>
      </c>
      <c r="Q32" s="169">
        <f>COUNTBLANK(C32:L32)</f>
        <v>2</v>
      </c>
      <c r="R32" s="170">
        <f>10-Q32</f>
        <v>8</v>
      </c>
    </row>
    <row r="33" spans="1:18" x14ac:dyDescent="0.2">
      <c r="A33" s="163">
        <v>1</v>
      </c>
      <c r="B33" s="142" t="str">
        <f>IF(A33="","",IF(VLOOKUP(A33,Schützen!$A$7:$B$14,2)="","",(VLOOKUP(A33,Schützen!$A$7:$B$14,2))))</f>
        <v>Bernd Flotzinger</v>
      </c>
      <c r="C33" s="152">
        <v>10</v>
      </c>
      <c r="D33" s="152">
        <v>9</v>
      </c>
      <c r="E33" s="152">
        <v>9</v>
      </c>
      <c r="F33" s="152">
        <v>8</v>
      </c>
      <c r="G33" s="152">
        <v>10</v>
      </c>
      <c r="H33" s="152">
        <v>0</v>
      </c>
      <c r="I33" s="152">
        <v>10</v>
      </c>
      <c r="J33" s="152">
        <v>6</v>
      </c>
      <c r="K33" s="152"/>
      <c r="L33" s="152"/>
      <c r="M33" s="10">
        <f>SUM(C33:L33)</f>
        <v>62</v>
      </c>
      <c r="N33" s="148">
        <f>IF(R33=0,0,M33/R33)</f>
        <v>7.75</v>
      </c>
      <c r="O33" s="154"/>
      <c r="P33" s="167">
        <f>IF(M33=0,"",M33/$Q$35)</f>
        <v>15.5</v>
      </c>
      <c r="Q33" s="132">
        <f>COUNTBLANK(C33:L33)</f>
        <v>2</v>
      </c>
      <c r="R33" s="133">
        <f>10-Q33</f>
        <v>8</v>
      </c>
    </row>
    <row r="34" spans="1:18" x14ac:dyDescent="0.2">
      <c r="A34" s="163">
        <v>2</v>
      </c>
      <c r="B34" s="142" t="str">
        <f>IF(A34="","",IF(VLOOKUP(A34,Schützen!$A$7:$B$14,2)="","",(VLOOKUP(A34,Schützen!$A$7:$B$14,2))))</f>
        <v>Jochen Schwertner</v>
      </c>
      <c r="C34" s="152">
        <v>10</v>
      </c>
      <c r="D34" s="152">
        <v>8</v>
      </c>
      <c r="E34" s="152">
        <v>8</v>
      </c>
      <c r="F34" s="152">
        <v>8</v>
      </c>
      <c r="G34" s="152">
        <v>9</v>
      </c>
      <c r="H34" s="152">
        <v>9</v>
      </c>
      <c r="I34" s="152">
        <v>9</v>
      </c>
      <c r="J34" s="152">
        <v>9</v>
      </c>
      <c r="K34" s="152"/>
      <c r="L34" s="152"/>
      <c r="M34" s="10">
        <f>SUM(C34:L34)</f>
        <v>70</v>
      </c>
      <c r="N34" s="148">
        <f>IF(R34=0,0,M34/R34)</f>
        <v>8.75</v>
      </c>
      <c r="O34" s="154"/>
      <c r="P34" s="168">
        <f>IF(M34=0,"",M34/$Q$35)</f>
        <v>17.5</v>
      </c>
      <c r="Q34" s="132">
        <f>COUNTBLANK(C34:L34)</f>
        <v>2</v>
      </c>
      <c r="R34" s="133">
        <f>10-Q34</f>
        <v>8</v>
      </c>
    </row>
    <row r="35" spans="1:18" x14ac:dyDescent="0.2">
      <c r="A35" s="29"/>
      <c r="B35" s="143" t="s">
        <v>171</v>
      </c>
      <c r="C35" s="235">
        <f>C32+D32+C33+D33+C34+D34</f>
        <v>56</v>
      </c>
      <c r="D35" s="235"/>
      <c r="E35" s="235">
        <f>E32+F32+E33+F33+E34+F34</f>
        <v>50</v>
      </c>
      <c r="F35" s="235"/>
      <c r="G35" s="235">
        <f>G32+H32+G33+H33+G34+H34</f>
        <v>46</v>
      </c>
      <c r="H35" s="235"/>
      <c r="I35" s="235">
        <f>I32+J32+I33+J33+I34+J34</f>
        <v>53</v>
      </c>
      <c r="J35" s="235"/>
      <c r="K35" s="235">
        <f>K32+L32+K33+L33+K34+L34</f>
        <v>0</v>
      </c>
      <c r="L35" s="235"/>
      <c r="M35" s="150" t="s">
        <v>20</v>
      </c>
      <c r="O35" s="164">
        <f>SUM(C35:L35)</f>
        <v>205</v>
      </c>
      <c r="P35" s="165">
        <f>IF(O35=0,0,O35/Q35)</f>
        <v>51.25</v>
      </c>
      <c r="Q35" s="171">
        <f>COUNTIF(C35:L35,"&gt;0")</f>
        <v>4</v>
      </c>
      <c r="R35" s="172">
        <f>SUM(R32:R34)</f>
        <v>24</v>
      </c>
    </row>
    <row r="36" spans="1:18" x14ac:dyDescent="0.2">
      <c r="A36" s="29"/>
      <c r="B36" s="143" t="s">
        <v>172</v>
      </c>
      <c r="C36" s="232">
        <v>54</v>
      </c>
      <c r="D36" s="232"/>
      <c r="E36" s="232">
        <v>56</v>
      </c>
      <c r="F36" s="232"/>
      <c r="G36" s="232">
        <v>55</v>
      </c>
      <c r="H36" s="232"/>
      <c r="I36" s="232">
        <v>56</v>
      </c>
      <c r="J36" s="232"/>
      <c r="K36" s="232"/>
      <c r="L36" s="232"/>
      <c r="M36" s="151" t="s">
        <v>56</v>
      </c>
    </row>
    <row r="37" spans="1:18" x14ac:dyDescent="0.2">
      <c r="A37" s="29"/>
      <c r="B37" s="143" t="s">
        <v>173</v>
      </c>
      <c r="C37" s="233" t="str">
        <f>IF(C32="",0,IF(C35&gt;C36,"2",IF(C35=C36,1,0)))</f>
        <v>2</v>
      </c>
      <c r="D37" s="233"/>
      <c r="E37" s="233">
        <f>IF(E32="",0,IF(E35&gt;E36,"2",IF(E35=E36,1,0)))</f>
        <v>0</v>
      </c>
      <c r="F37" s="233"/>
      <c r="G37" s="233">
        <f>IF(G32="",0,IF(G35&gt;G36,"2",IF(G35=G36,1,0)))</f>
        <v>0</v>
      </c>
      <c r="H37" s="233"/>
      <c r="I37" s="233">
        <f>IF(I32="",0,IF(I35&gt;I36,"2",IF(I35=I36,1,0)))</f>
        <v>0</v>
      </c>
      <c r="J37" s="233"/>
      <c r="K37" s="233">
        <f>IF(K32="",0,IF(K35&gt;K36,"2",IF(K35=K36,1,0)))</f>
        <v>0</v>
      </c>
      <c r="L37" s="233"/>
      <c r="M37" s="10">
        <f>IF(O37=6,2,IF(O37=7,2,IF(O37=5,1,0)))</f>
        <v>0</v>
      </c>
      <c r="O37" s="10">
        <f>IF(C37="","",C37+E37+G37+I37+K37)</f>
        <v>2</v>
      </c>
    </row>
    <row r="38" spans="1:18" x14ac:dyDescent="0.2">
      <c r="A38" s="29"/>
      <c r="B38" s="143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8" ht="15.75" x14ac:dyDescent="0.25">
      <c r="A39" s="141" t="s">
        <v>12</v>
      </c>
    </row>
    <row r="40" spans="1:18" x14ac:dyDescent="0.2">
      <c r="A40" s="145" t="s">
        <v>3</v>
      </c>
      <c r="B40" s="149" t="s">
        <v>1</v>
      </c>
      <c r="C40" s="236" t="s">
        <v>165</v>
      </c>
      <c r="D40" s="236"/>
      <c r="E40" s="236" t="s">
        <v>166</v>
      </c>
      <c r="F40" s="236"/>
      <c r="G40" s="236" t="s">
        <v>167</v>
      </c>
      <c r="H40" s="236"/>
      <c r="I40" s="236" t="s">
        <v>168</v>
      </c>
      <c r="J40" s="236"/>
      <c r="K40" s="236" t="s">
        <v>169</v>
      </c>
      <c r="L40" s="236"/>
      <c r="M40" s="149" t="s">
        <v>170</v>
      </c>
      <c r="N40" s="145" t="s">
        <v>175</v>
      </c>
      <c r="O40" s="144"/>
      <c r="P40" s="144"/>
      <c r="R40" s="147" t="s">
        <v>174</v>
      </c>
    </row>
    <row r="41" spans="1:18" x14ac:dyDescent="0.2">
      <c r="A41" s="163">
        <v>4</v>
      </c>
      <c r="B41" s="142" t="str">
        <f>IF(A41="","",IF(VLOOKUP(A41,Schützen!$A$7:$B$14,2)="","",(VLOOKUP(A41,Schützen!$A$7:$B$14,2))))</f>
        <v>Axel Schneider</v>
      </c>
      <c r="C41" s="152">
        <v>8</v>
      </c>
      <c r="D41" s="152">
        <v>8</v>
      </c>
      <c r="E41" s="152">
        <v>10</v>
      </c>
      <c r="F41" s="152">
        <v>9</v>
      </c>
      <c r="G41" s="152">
        <v>10</v>
      </c>
      <c r="H41" s="152">
        <v>8</v>
      </c>
      <c r="I41" s="152">
        <v>9</v>
      </c>
      <c r="J41" s="152">
        <v>9</v>
      </c>
      <c r="K41" s="152"/>
      <c r="L41" s="152"/>
      <c r="M41" s="10">
        <f>SUM(C41:L41)</f>
        <v>71</v>
      </c>
      <c r="N41" s="148">
        <f>IF(R41=0,0,M41/R41)</f>
        <v>8.875</v>
      </c>
      <c r="O41" s="154"/>
      <c r="P41" s="166">
        <f>IF(M41=0,"",M41/$Q$44)</f>
        <v>17.75</v>
      </c>
      <c r="Q41" s="169">
        <f>COUNTBLANK(C41:L41)</f>
        <v>2</v>
      </c>
      <c r="R41" s="170">
        <f>10-Q41</f>
        <v>8</v>
      </c>
    </row>
    <row r="42" spans="1:18" x14ac:dyDescent="0.2">
      <c r="A42" s="163">
        <v>3</v>
      </c>
      <c r="B42" s="142" t="str">
        <f>IF(A42="","",IF(VLOOKUP(A42,Schützen!$A$7:$B$14,2)="","",(VLOOKUP(A42,Schützen!$A$7:$B$14,2))))</f>
        <v>Dirk Jacob</v>
      </c>
      <c r="C42" s="152">
        <v>9</v>
      </c>
      <c r="D42" s="152">
        <v>9</v>
      </c>
      <c r="E42" s="152">
        <v>10</v>
      </c>
      <c r="F42" s="152">
        <v>0</v>
      </c>
      <c r="G42" s="152">
        <v>9</v>
      </c>
      <c r="H42" s="152">
        <v>8</v>
      </c>
      <c r="I42" s="152">
        <v>7</v>
      </c>
      <c r="J42" s="152">
        <v>6</v>
      </c>
      <c r="K42" s="152"/>
      <c r="L42" s="152"/>
      <c r="M42" s="10">
        <f>SUM(C42:L42)</f>
        <v>58</v>
      </c>
      <c r="N42" s="148">
        <f>IF(R42=0,0,M42/R42)</f>
        <v>7.25</v>
      </c>
      <c r="O42" s="154"/>
      <c r="P42" s="167">
        <f>IF(M42=0,"",M42/$Q$44)</f>
        <v>14.5</v>
      </c>
      <c r="Q42" s="132">
        <f>COUNTBLANK(C42:L42)</f>
        <v>2</v>
      </c>
      <c r="R42" s="133">
        <f>10-Q42</f>
        <v>8</v>
      </c>
    </row>
    <row r="43" spans="1:18" x14ac:dyDescent="0.2">
      <c r="A43" s="163">
        <v>2</v>
      </c>
      <c r="B43" s="142" t="str">
        <f>IF(A43="","",IF(VLOOKUP(A43,Schützen!$A$7:$B$14,2)="","",(VLOOKUP(A43,Schützen!$A$7:$B$14,2))))</f>
        <v>Jochen Schwertner</v>
      </c>
      <c r="C43" s="152">
        <v>10</v>
      </c>
      <c r="D43" s="152">
        <v>10</v>
      </c>
      <c r="E43" s="152">
        <v>8</v>
      </c>
      <c r="F43" s="152">
        <v>8</v>
      </c>
      <c r="G43" s="152">
        <v>9</v>
      </c>
      <c r="H43" s="152">
        <v>9</v>
      </c>
      <c r="I43" s="152">
        <v>9</v>
      </c>
      <c r="J43" s="152">
        <v>7</v>
      </c>
      <c r="K43" s="152"/>
      <c r="L43" s="152"/>
      <c r="M43" s="10">
        <f>SUM(C43:L43)</f>
        <v>70</v>
      </c>
      <c r="N43" s="148">
        <f>IF(R43=0,0,M43/R43)</f>
        <v>8.75</v>
      </c>
      <c r="O43" s="154"/>
      <c r="P43" s="168">
        <f>IF(M43=0,"",M43/$Q$44)</f>
        <v>17.5</v>
      </c>
      <c r="Q43" s="132">
        <f>COUNTBLANK(C43:L43)</f>
        <v>2</v>
      </c>
      <c r="R43" s="133">
        <f>10-Q43</f>
        <v>8</v>
      </c>
    </row>
    <row r="44" spans="1:18" x14ac:dyDescent="0.2">
      <c r="A44" s="29"/>
      <c r="B44" s="143" t="s">
        <v>171</v>
      </c>
      <c r="C44" s="235">
        <f>C41+D41+C42+D42+C43+D43</f>
        <v>54</v>
      </c>
      <c r="D44" s="235"/>
      <c r="E44" s="235">
        <f>E41+F41+E42+F42+E43+F43</f>
        <v>45</v>
      </c>
      <c r="F44" s="235"/>
      <c r="G44" s="235">
        <f>G41+H41+G42+H42+G43+H43</f>
        <v>53</v>
      </c>
      <c r="H44" s="235"/>
      <c r="I44" s="235">
        <f>I41+J41+I42+J42+I43+J43</f>
        <v>47</v>
      </c>
      <c r="J44" s="235"/>
      <c r="K44" s="235">
        <f>K41+L41+K42+L42+K43+L43</f>
        <v>0</v>
      </c>
      <c r="L44" s="235"/>
      <c r="M44" s="150" t="s">
        <v>20</v>
      </c>
      <c r="O44" s="164">
        <f>SUM(C44:L44)</f>
        <v>199</v>
      </c>
      <c r="P44" s="165">
        <f>IF(O44=0,0,O44/Q44)</f>
        <v>49.75</v>
      </c>
      <c r="Q44" s="171">
        <f>COUNTIF(C44:L44,"&gt;0")</f>
        <v>4</v>
      </c>
      <c r="R44" s="172">
        <f>SUM(R41:R43)</f>
        <v>24</v>
      </c>
    </row>
    <row r="45" spans="1:18" x14ac:dyDescent="0.2">
      <c r="A45" s="29"/>
      <c r="B45" s="143" t="s">
        <v>172</v>
      </c>
      <c r="C45" s="232">
        <v>48</v>
      </c>
      <c r="D45" s="232"/>
      <c r="E45" s="232">
        <v>51</v>
      </c>
      <c r="F45" s="232"/>
      <c r="G45" s="232">
        <v>55</v>
      </c>
      <c r="H45" s="232"/>
      <c r="I45" s="232">
        <v>54</v>
      </c>
      <c r="J45" s="232"/>
      <c r="K45" s="232"/>
      <c r="L45" s="232"/>
      <c r="M45" s="151" t="s">
        <v>56</v>
      </c>
    </row>
    <row r="46" spans="1:18" x14ac:dyDescent="0.2">
      <c r="A46" s="29"/>
      <c r="B46" s="143" t="s">
        <v>173</v>
      </c>
      <c r="C46" s="233" t="str">
        <f>IF(C41="",0,IF(C44&gt;C45,"2",IF(C44=C45,1,0)))</f>
        <v>2</v>
      </c>
      <c r="D46" s="233"/>
      <c r="E46" s="233">
        <f>IF(E41="",0,IF(E44&gt;E45,"2",IF(E44=E45,1,0)))</f>
        <v>0</v>
      </c>
      <c r="F46" s="233"/>
      <c r="G46" s="233">
        <f>IF(G41="",0,IF(G44&gt;G45,"2",IF(G44=G45,1,0)))</f>
        <v>0</v>
      </c>
      <c r="H46" s="233"/>
      <c r="I46" s="233">
        <f>IF(I41="",0,IF(I44&gt;I45,"2",IF(I44=I45,1,0)))</f>
        <v>0</v>
      </c>
      <c r="J46" s="233"/>
      <c r="K46" s="233">
        <f>IF(K41="",0,IF(K44&gt;K45,"2",IF(K44=K45,1,0)))</f>
        <v>0</v>
      </c>
      <c r="L46" s="233"/>
      <c r="M46" s="10">
        <f>IF(O46=6,2,IF(O46=7,2,IF(O46=5,1,0)))</f>
        <v>0</v>
      </c>
      <c r="O46" s="10">
        <f>IF(C46="","",C46+E46+G46+I46+K46)</f>
        <v>2</v>
      </c>
    </row>
    <row r="47" spans="1:18" x14ac:dyDescent="0.2">
      <c r="A47" s="29"/>
      <c r="B47" s="143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</row>
    <row r="48" spans="1:18" ht="15.75" x14ac:dyDescent="0.25">
      <c r="A48" s="141" t="s">
        <v>13</v>
      </c>
    </row>
    <row r="49" spans="1:18" x14ac:dyDescent="0.2">
      <c r="A49" s="145" t="s">
        <v>3</v>
      </c>
      <c r="B49" s="149" t="s">
        <v>1</v>
      </c>
      <c r="C49" s="236" t="s">
        <v>165</v>
      </c>
      <c r="D49" s="236"/>
      <c r="E49" s="236" t="s">
        <v>166</v>
      </c>
      <c r="F49" s="236"/>
      <c r="G49" s="236" t="s">
        <v>167</v>
      </c>
      <c r="H49" s="236"/>
      <c r="I49" s="236" t="s">
        <v>168</v>
      </c>
      <c r="J49" s="236"/>
      <c r="K49" s="236" t="s">
        <v>169</v>
      </c>
      <c r="L49" s="236"/>
      <c r="M49" s="149" t="s">
        <v>170</v>
      </c>
      <c r="N49" s="145" t="s">
        <v>175</v>
      </c>
      <c r="O49" s="144"/>
      <c r="P49" s="144"/>
      <c r="R49" s="147" t="s">
        <v>174</v>
      </c>
    </row>
    <row r="50" spans="1:18" x14ac:dyDescent="0.2">
      <c r="A50" s="163">
        <v>4</v>
      </c>
      <c r="B50" s="142" t="str">
        <f>IF(A50="","",IF(VLOOKUP(A50,Schützen!$A$7:$B$14,2)="","",(VLOOKUP(A50,Schützen!$A$7:$B$14,2))))</f>
        <v>Axel Schneider</v>
      </c>
      <c r="C50" s="152">
        <v>9</v>
      </c>
      <c r="D50" s="152">
        <v>8</v>
      </c>
      <c r="E50" s="152">
        <v>9</v>
      </c>
      <c r="F50" s="152">
        <v>9</v>
      </c>
      <c r="G50" s="152">
        <v>10</v>
      </c>
      <c r="H50" s="152">
        <v>9</v>
      </c>
      <c r="I50" s="152">
        <v>9</v>
      </c>
      <c r="J50" s="152">
        <v>9</v>
      </c>
      <c r="K50" s="152">
        <v>9</v>
      </c>
      <c r="L50" s="152">
        <v>8</v>
      </c>
      <c r="M50" s="10">
        <f>SUM(C50:L50)</f>
        <v>89</v>
      </c>
      <c r="N50" s="148">
        <f>IF(R50=0,0,M50/R50)</f>
        <v>8.9</v>
      </c>
      <c r="O50" s="154"/>
      <c r="P50" s="166">
        <f>IF(M50=0,"",M50/$Q$53)</f>
        <v>17.8</v>
      </c>
      <c r="Q50" s="169">
        <f>COUNTBLANK(C50:L50)</f>
        <v>0</v>
      </c>
      <c r="R50" s="170">
        <f>10-Q50</f>
        <v>10</v>
      </c>
    </row>
    <row r="51" spans="1:18" x14ac:dyDescent="0.2">
      <c r="A51" s="163">
        <v>1</v>
      </c>
      <c r="B51" s="142" t="str">
        <f>IF(A51="","",IF(VLOOKUP(A51,Schützen!$A$7:$B$14,2)="","",(VLOOKUP(A51,Schützen!$A$7:$B$14,2))))</f>
        <v>Bernd Flotzinger</v>
      </c>
      <c r="C51" s="152">
        <v>9</v>
      </c>
      <c r="D51" s="152">
        <v>8</v>
      </c>
      <c r="E51" s="152">
        <v>10</v>
      </c>
      <c r="F51" s="152">
        <v>8</v>
      </c>
      <c r="G51" s="152">
        <v>9</v>
      </c>
      <c r="H51" s="152">
        <v>6</v>
      </c>
      <c r="I51" s="152">
        <v>9</v>
      </c>
      <c r="J51" s="152">
        <v>8</v>
      </c>
      <c r="K51" s="152">
        <v>9</v>
      </c>
      <c r="L51" s="152">
        <v>8</v>
      </c>
      <c r="M51" s="10">
        <f>SUM(C51:L51)</f>
        <v>84</v>
      </c>
      <c r="N51" s="148">
        <f>IF(R51=0,0,M51/R51)</f>
        <v>8.4</v>
      </c>
      <c r="O51" s="154"/>
      <c r="P51" s="167">
        <f>IF(M51=0,"",M51/$Q$53)</f>
        <v>16.8</v>
      </c>
      <c r="Q51" s="132">
        <f>COUNTBLANK(C51:L51)</f>
        <v>0</v>
      </c>
      <c r="R51" s="133">
        <f>10-Q51</f>
        <v>10</v>
      </c>
    </row>
    <row r="52" spans="1:18" x14ac:dyDescent="0.2">
      <c r="A52" s="163">
        <v>2</v>
      </c>
      <c r="B52" s="142" t="str">
        <f>IF(A52="","",IF(VLOOKUP(A52,Schützen!$A$7:$B$14,2)="","",(VLOOKUP(A52,Schützen!$A$7:$B$14,2))))</f>
        <v>Jochen Schwertner</v>
      </c>
      <c r="C52" s="152">
        <v>9</v>
      </c>
      <c r="D52" s="152">
        <v>7</v>
      </c>
      <c r="E52" s="152">
        <v>10</v>
      </c>
      <c r="F52" s="152">
        <v>9</v>
      </c>
      <c r="G52" s="152">
        <v>10</v>
      </c>
      <c r="H52" s="152">
        <v>8</v>
      </c>
      <c r="I52" s="152">
        <v>10</v>
      </c>
      <c r="J52" s="152">
        <v>10</v>
      </c>
      <c r="K52" s="152">
        <v>10</v>
      </c>
      <c r="L52" s="152">
        <v>7</v>
      </c>
      <c r="M52" s="10">
        <f>SUM(C52:L52)</f>
        <v>90</v>
      </c>
      <c r="N52" s="148">
        <f>IF(R52=0,0,M52/R52)</f>
        <v>9</v>
      </c>
      <c r="O52" s="154"/>
      <c r="P52" s="168">
        <f>IF(M52=0,"",M52/$Q$53)</f>
        <v>18</v>
      </c>
      <c r="Q52" s="132">
        <f>COUNTBLANK(C52:L52)</f>
        <v>0</v>
      </c>
      <c r="R52" s="133">
        <f>10-Q52</f>
        <v>10</v>
      </c>
    </row>
    <row r="53" spans="1:18" x14ac:dyDescent="0.2">
      <c r="A53" s="29"/>
      <c r="B53" s="143" t="s">
        <v>171</v>
      </c>
      <c r="C53" s="235">
        <f>C50+D50+C51+D51+C52+D52</f>
        <v>50</v>
      </c>
      <c r="D53" s="235"/>
      <c r="E53" s="235">
        <f>E50+F50+E51+F51+E52+F52</f>
        <v>55</v>
      </c>
      <c r="F53" s="235"/>
      <c r="G53" s="235">
        <f>G50+H50+G51+H51+G52+H52</f>
        <v>52</v>
      </c>
      <c r="H53" s="235"/>
      <c r="I53" s="235">
        <f>I50+J50+I51+J51+I52+J52</f>
        <v>55</v>
      </c>
      <c r="J53" s="235"/>
      <c r="K53" s="235">
        <f>K50+L50+K51+L51+K52+L52</f>
        <v>51</v>
      </c>
      <c r="L53" s="235"/>
      <c r="M53" s="150" t="s">
        <v>20</v>
      </c>
      <c r="O53" s="164">
        <f>SUM(C53:L53)</f>
        <v>263</v>
      </c>
      <c r="P53" s="165">
        <f>IF(O53=0,0,O53/Q53)</f>
        <v>52.6</v>
      </c>
      <c r="Q53" s="171">
        <f>COUNTIF(C53:L53,"&gt;0")</f>
        <v>5</v>
      </c>
      <c r="R53" s="172">
        <f>SUM(R50:R52)</f>
        <v>30</v>
      </c>
    </row>
    <row r="54" spans="1:18" x14ac:dyDescent="0.2">
      <c r="A54" s="29"/>
      <c r="B54" s="143" t="s">
        <v>172</v>
      </c>
      <c r="C54" s="232">
        <v>55</v>
      </c>
      <c r="D54" s="232"/>
      <c r="E54" s="232">
        <v>54</v>
      </c>
      <c r="F54" s="232"/>
      <c r="G54" s="232">
        <v>55</v>
      </c>
      <c r="H54" s="232"/>
      <c r="I54" s="232">
        <v>41</v>
      </c>
      <c r="J54" s="232"/>
      <c r="K54" s="232">
        <v>57</v>
      </c>
      <c r="L54" s="232"/>
      <c r="M54" s="151" t="s">
        <v>56</v>
      </c>
    </row>
    <row r="55" spans="1:18" x14ac:dyDescent="0.2">
      <c r="A55" s="29"/>
      <c r="B55" s="143" t="s">
        <v>173</v>
      </c>
      <c r="C55" s="233">
        <f>IF(C50="",0,IF(C53&gt;C54,"2",IF(C53=C54,1,0)))</f>
        <v>0</v>
      </c>
      <c r="D55" s="233"/>
      <c r="E55" s="233" t="str">
        <f>IF(E50="",0,IF(E53&gt;E54,"2",IF(E53=E54,1,0)))</f>
        <v>2</v>
      </c>
      <c r="F55" s="233"/>
      <c r="G55" s="233">
        <f>IF(G50="",0,IF(G53&gt;G54,"2",IF(G53=G54,1,0)))</f>
        <v>0</v>
      </c>
      <c r="H55" s="233"/>
      <c r="I55" s="233" t="str">
        <f>IF(I50="",0,IF(I53&gt;I54,"2",IF(I53=I54,1,0)))</f>
        <v>2</v>
      </c>
      <c r="J55" s="233"/>
      <c r="K55" s="233">
        <f>IF(K50="",0,IF(K53&gt;K54,"2",IF(K53=K54,1,0)))</f>
        <v>0</v>
      </c>
      <c r="L55" s="233"/>
      <c r="M55" s="10">
        <f>IF(O55=6,2,IF(O55=7,2,IF(O55=5,1,0)))</f>
        <v>0</v>
      </c>
      <c r="O55" s="10">
        <f>IF(C55="","",C55+E55+G55+I55+K55)</f>
        <v>4</v>
      </c>
    </row>
    <row r="56" spans="1:18" x14ac:dyDescent="0.2">
      <c r="A56" s="29"/>
      <c r="B56" s="143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8" ht="15.75" x14ac:dyDescent="0.25">
      <c r="A57" s="141" t="s">
        <v>14</v>
      </c>
    </row>
    <row r="58" spans="1:18" x14ac:dyDescent="0.2">
      <c r="A58" s="145" t="s">
        <v>3</v>
      </c>
      <c r="B58" s="149" t="s">
        <v>1</v>
      </c>
      <c r="C58" s="236" t="s">
        <v>165</v>
      </c>
      <c r="D58" s="236"/>
      <c r="E58" s="236" t="s">
        <v>166</v>
      </c>
      <c r="F58" s="236"/>
      <c r="G58" s="236" t="s">
        <v>167</v>
      </c>
      <c r="H58" s="236"/>
      <c r="I58" s="236" t="s">
        <v>168</v>
      </c>
      <c r="J58" s="236"/>
      <c r="K58" s="236" t="s">
        <v>169</v>
      </c>
      <c r="L58" s="236"/>
      <c r="M58" s="149" t="s">
        <v>170</v>
      </c>
      <c r="N58" s="145" t="s">
        <v>175</v>
      </c>
      <c r="O58" s="144"/>
      <c r="P58" s="144"/>
      <c r="R58" s="147" t="s">
        <v>174</v>
      </c>
    </row>
    <row r="59" spans="1:18" x14ac:dyDescent="0.2">
      <c r="A59" s="163">
        <v>4</v>
      </c>
      <c r="B59" s="142" t="str">
        <f>IF(A59="","",IF(VLOOKUP(A59,Schützen!$A$7:$B$14,2)="","",(VLOOKUP(A59,Schützen!$A$7:$B$14,2))))</f>
        <v>Axel Schneider</v>
      </c>
      <c r="C59" s="152">
        <v>10</v>
      </c>
      <c r="D59" s="152">
        <v>9</v>
      </c>
      <c r="E59" s="152">
        <v>10</v>
      </c>
      <c r="F59" s="152">
        <v>9</v>
      </c>
      <c r="G59" s="152">
        <v>9</v>
      </c>
      <c r="H59" s="152">
        <v>8</v>
      </c>
      <c r="I59" s="152">
        <v>9</v>
      </c>
      <c r="J59" s="152">
        <v>7</v>
      </c>
      <c r="K59" s="152"/>
      <c r="L59" s="152"/>
      <c r="M59" s="10">
        <f>SUM(C59:L59)</f>
        <v>71</v>
      </c>
      <c r="N59" s="148">
        <f>IF(R59=0,0,M59/R59)</f>
        <v>8.875</v>
      </c>
      <c r="O59" s="154"/>
      <c r="P59" s="166">
        <f>IF(M59=0,"",M59/$Q$62)</f>
        <v>17.75</v>
      </c>
      <c r="Q59" s="169">
        <f>COUNTBLANK(C59:L59)</f>
        <v>2</v>
      </c>
      <c r="R59" s="170">
        <f>10-Q59</f>
        <v>8</v>
      </c>
    </row>
    <row r="60" spans="1:18" x14ac:dyDescent="0.2">
      <c r="A60" s="163">
        <v>2</v>
      </c>
      <c r="B60" s="142" t="str">
        <f>IF(A60="","",IF(VLOOKUP(A60,Schützen!$A$7:$B$14,2)="","",(VLOOKUP(A60,Schützen!$A$7:$B$14,2))))</f>
        <v>Jochen Schwertner</v>
      </c>
      <c r="C60" s="152">
        <v>10</v>
      </c>
      <c r="D60" s="152">
        <v>6</v>
      </c>
      <c r="E60" s="152">
        <v>9</v>
      </c>
      <c r="F60" s="152">
        <v>8</v>
      </c>
      <c r="G60" s="152">
        <v>9</v>
      </c>
      <c r="H60" s="152">
        <v>8</v>
      </c>
      <c r="I60" s="152">
        <v>9</v>
      </c>
      <c r="J60" s="152">
        <v>7</v>
      </c>
      <c r="K60" s="152"/>
      <c r="L60" s="152"/>
      <c r="M60" s="10">
        <f>SUM(C60:L60)</f>
        <v>66</v>
      </c>
      <c r="N60" s="148">
        <f>IF(R60=0,0,M60/R60)</f>
        <v>8.25</v>
      </c>
      <c r="O60" s="154"/>
      <c r="P60" s="167">
        <f>IF(M60=0,"",M60/$Q$62)</f>
        <v>16.5</v>
      </c>
      <c r="Q60" s="132">
        <f>COUNTBLANK(C60:L60)</f>
        <v>2</v>
      </c>
      <c r="R60" s="133">
        <f>10-Q60</f>
        <v>8</v>
      </c>
    </row>
    <row r="61" spans="1:18" x14ac:dyDescent="0.2">
      <c r="A61" s="163">
        <v>1</v>
      </c>
      <c r="B61" s="142" t="str">
        <f>IF(A61="","",IF(VLOOKUP(A61,Schützen!$A$7:$B$14,2)="","",(VLOOKUP(A61,Schützen!$A$7:$B$14,2))))</f>
        <v>Bernd Flotzinger</v>
      </c>
      <c r="C61" s="152">
        <v>8</v>
      </c>
      <c r="D61" s="152">
        <v>7</v>
      </c>
      <c r="E61" s="152">
        <v>10</v>
      </c>
      <c r="F61" s="152">
        <v>9</v>
      </c>
      <c r="G61" s="152">
        <v>10</v>
      </c>
      <c r="H61" s="152">
        <v>8</v>
      </c>
      <c r="I61" s="152">
        <v>7</v>
      </c>
      <c r="J61" s="152">
        <v>7</v>
      </c>
      <c r="K61" s="152"/>
      <c r="L61" s="152"/>
      <c r="M61" s="10">
        <f>SUM(C61:L61)</f>
        <v>66</v>
      </c>
      <c r="N61" s="148">
        <f>IF(R61=0,0,M61/R61)</f>
        <v>8.25</v>
      </c>
      <c r="O61" s="154"/>
      <c r="P61" s="168">
        <f>IF(M61=0,"",M61/$Q$62)</f>
        <v>16.5</v>
      </c>
      <c r="Q61" s="132">
        <f>COUNTBLANK(C61:L61)</f>
        <v>2</v>
      </c>
      <c r="R61" s="133">
        <f>10-Q61</f>
        <v>8</v>
      </c>
    </row>
    <row r="62" spans="1:18" x14ac:dyDescent="0.2">
      <c r="A62" s="29"/>
      <c r="B62" s="143" t="s">
        <v>171</v>
      </c>
      <c r="C62" s="235">
        <f>C59+D59+C60+D60+C61+D61</f>
        <v>50</v>
      </c>
      <c r="D62" s="235"/>
      <c r="E62" s="235">
        <f>E59+F59+E60+F60+E61+F61</f>
        <v>55</v>
      </c>
      <c r="F62" s="235"/>
      <c r="G62" s="235">
        <f>G59+H59+G60+H60+G61+H61</f>
        <v>52</v>
      </c>
      <c r="H62" s="235"/>
      <c r="I62" s="235">
        <f>I59+J59+I60+J60+I61+J61</f>
        <v>46</v>
      </c>
      <c r="J62" s="235"/>
      <c r="K62" s="235">
        <f>K59+L59+K60+L60+K61+L61</f>
        <v>0</v>
      </c>
      <c r="L62" s="235"/>
      <c r="M62" s="150" t="s">
        <v>20</v>
      </c>
      <c r="O62" s="164">
        <f>SUM(C62:L62)</f>
        <v>203</v>
      </c>
      <c r="P62" s="165">
        <f>IF(O62=0,0,O62/Q62)</f>
        <v>50.75</v>
      </c>
      <c r="Q62" s="171">
        <f>COUNTIF(C62:L62,"&gt;0")</f>
        <v>4</v>
      </c>
      <c r="R62" s="172">
        <f>SUM(R59:R61)</f>
        <v>24</v>
      </c>
    </row>
    <row r="63" spans="1:18" x14ac:dyDescent="0.2">
      <c r="A63" s="29"/>
      <c r="B63" s="143" t="s">
        <v>172</v>
      </c>
      <c r="C63" s="232">
        <v>56</v>
      </c>
      <c r="D63" s="232"/>
      <c r="E63" s="232">
        <v>57</v>
      </c>
      <c r="F63" s="232"/>
      <c r="G63" s="232">
        <v>52</v>
      </c>
      <c r="H63" s="232"/>
      <c r="I63" s="232">
        <v>53</v>
      </c>
      <c r="J63" s="232"/>
      <c r="K63" s="232"/>
      <c r="L63" s="232"/>
      <c r="M63" s="151" t="s">
        <v>56</v>
      </c>
    </row>
    <row r="64" spans="1:18" x14ac:dyDescent="0.2">
      <c r="A64" s="29"/>
      <c r="B64" s="143" t="s">
        <v>173</v>
      </c>
      <c r="C64" s="233">
        <f>IF(C59="",0,IF(C62&gt;C63,"2",IF(C62=C63,1,0)))</f>
        <v>0</v>
      </c>
      <c r="D64" s="233"/>
      <c r="E64" s="233">
        <f>IF(E59="",0,IF(E62&gt;E63,"2",IF(E62=E63,1,0)))</f>
        <v>0</v>
      </c>
      <c r="F64" s="233"/>
      <c r="G64" s="233">
        <f>IF(G59="",0,IF(G62&gt;G63,"2",IF(G62=G63,1,0)))</f>
        <v>1</v>
      </c>
      <c r="H64" s="233"/>
      <c r="I64" s="233">
        <f>IF(I59="",0,IF(I62&gt;I63,"2",IF(I62=I63,1,0)))</f>
        <v>0</v>
      </c>
      <c r="J64" s="233"/>
      <c r="K64" s="233">
        <f>IF(K59="",0,IF(K62&gt;K63,"2",IF(K62=K63,1,0)))</f>
        <v>0</v>
      </c>
      <c r="L64" s="233"/>
      <c r="M64" s="10">
        <f>IF(O64=6,2,IF(O64=7,2,IF(O64=5,1,0)))</f>
        <v>0</v>
      </c>
      <c r="O64" s="10">
        <f>IF(C64="","",C64+E64+G64+I64+K64)</f>
        <v>1</v>
      </c>
    </row>
    <row r="65" spans="1:15" x14ac:dyDescent="0.2">
      <c r="A65" s="29"/>
      <c r="B65" s="143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15" x14ac:dyDescent="0.2">
      <c r="A66" s="29"/>
      <c r="B66" s="143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5" x14ac:dyDescent="0.2">
      <c r="A67" s="29"/>
      <c r="B67" s="143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1:15" x14ac:dyDescent="0.2">
      <c r="A68" s="29"/>
      <c r="B68" s="153" t="s">
        <v>176</v>
      </c>
      <c r="C68" s="237">
        <f>IF(O68=0,0,(SUM(C8:L8)+SUM(C17:L17)+SUM(C26:L26)+SUM(C35:L35)+SUM(C44:L44)+SUM(C53:L53)+SUM(C62:L62))/O68)</f>
        <v>52.517241379310342</v>
      </c>
      <c r="D68" s="237"/>
      <c r="E68" s="29"/>
      <c r="F68" s="29"/>
      <c r="G68" s="29"/>
      <c r="H68" s="29"/>
      <c r="I68" s="29"/>
      <c r="J68" s="29"/>
      <c r="K68" s="29"/>
      <c r="L68" s="29"/>
      <c r="M68" s="29"/>
      <c r="O68" s="72">
        <f>Q8+Q17+Q26+Q35+Q44+Q53+Q62</f>
        <v>29</v>
      </c>
    </row>
    <row r="69" spans="1:15" x14ac:dyDescent="0.2">
      <c r="A69" s="29"/>
      <c r="B69" s="153" t="s">
        <v>177</v>
      </c>
      <c r="C69" s="238">
        <f>IF(O69=0,0,(SUM(C5:L7)+SUM(C14:L16)+SUM(C23:L25)+SUM(C32:L34)+SUM(C41:L43)+SUM(C50:L52)+SUM(C59:L61))/O69)</f>
        <v>8.7528735632183903</v>
      </c>
      <c r="D69" s="239"/>
      <c r="E69" s="29"/>
      <c r="F69" s="29"/>
      <c r="G69" s="29"/>
      <c r="H69" s="29"/>
      <c r="I69" s="29"/>
      <c r="J69" s="29"/>
      <c r="K69" s="29"/>
      <c r="L69" s="29"/>
      <c r="M69" s="29"/>
      <c r="O69" s="72">
        <f>R8+R17+R26+R35+R44+R53+R62</f>
        <v>174</v>
      </c>
    </row>
    <row r="70" spans="1:15" x14ac:dyDescent="0.2">
      <c r="A70" s="29"/>
      <c r="B70" s="143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  <row r="71" spans="1:15" x14ac:dyDescent="0.2">
      <c r="A71" s="29"/>
      <c r="B71" s="143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</row>
  </sheetData>
  <sheetProtection sheet="1" objects="1" scenarios="1" selectLockedCells="1"/>
  <customSheetViews>
    <customSheetView guid="{38C5960F-393B-4F2B-8EBD-87B6596F176A}" showGridLines="0" showRowCol="0" hiddenColumns="1">
      <selection activeCell="K54" sqref="K54:L54"/>
      <rowBreaks count="3" manualBreakCount="3">
        <brk id="37" max="16383" man="1"/>
        <brk id="77" max="16383" man="1"/>
        <brk id="118" max="16383" man="1"/>
      </rowBreaks>
      <pageMargins left="0.78740157480314965" right="0" top="0.59055118110236227" bottom="0.59055118110236227" header="0.59055118110236227" footer="0.51181102362204722"/>
      <pageSetup paperSize="9" orientation="landscape" horizontalDpi="4294967294" verticalDpi="300" r:id="rId1"/>
      <headerFooter alignWithMargins="0">
        <oddFooter>&amp;LErstell von:
Manuel Spies
&amp;G</oddFooter>
      </headerFooter>
    </customSheetView>
  </customSheetViews>
  <mergeCells count="143">
    <mergeCell ref="C69:D69"/>
    <mergeCell ref="C63:D63"/>
    <mergeCell ref="E63:F63"/>
    <mergeCell ref="G63:H63"/>
    <mergeCell ref="I63:J63"/>
    <mergeCell ref="C64:D64"/>
    <mergeCell ref="E64:F64"/>
    <mergeCell ref="G64:H64"/>
    <mergeCell ref="I64:J64"/>
    <mergeCell ref="K64:L64"/>
    <mergeCell ref="C68:D68"/>
    <mergeCell ref="C62:D62"/>
    <mergeCell ref="E62:F62"/>
    <mergeCell ref="G62:H62"/>
    <mergeCell ref="I62:J62"/>
    <mergeCell ref="K62:L62"/>
    <mergeCell ref="K63:L63"/>
    <mergeCell ref="C55:D55"/>
    <mergeCell ref="E55:F55"/>
    <mergeCell ref="G55:H55"/>
    <mergeCell ref="I55:J55"/>
    <mergeCell ref="K55:L55"/>
    <mergeCell ref="C58:D58"/>
    <mergeCell ref="E58:F58"/>
    <mergeCell ref="G58:H58"/>
    <mergeCell ref="I58:J58"/>
    <mergeCell ref="K58:L58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46:D46"/>
    <mergeCell ref="E46:F46"/>
    <mergeCell ref="G46:H46"/>
    <mergeCell ref="I46:J46"/>
    <mergeCell ref="K46:L46"/>
    <mergeCell ref="C49:D49"/>
    <mergeCell ref="E49:F49"/>
    <mergeCell ref="G49:H49"/>
    <mergeCell ref="I49:J49"/>
    <mergeCell ref="K49:L49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37:D37"/>
    <mergeCell ref="E37:F37"/>
    <mergeCell ref="G37:H37"/>
    <mergeCell ref="I37:J37"/>
    <mergeCell ref="K37:L37"/>
    <mergeCell ref="C40:D40"/>
    <mergeCell ref="E40:F40"/>
    <mergeCell ref="G40:H40"/>
    <mergeCell ref="I40:J40"/>
    <mergeCell ref="K40:L40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28:D28"/>
    <mergeCell ref="E28:F28"/>
    <mergeCell ref="G28:H28"/>
    <mergeCell ref="I28:J28"/>
    <mergeCell ref="K28:L28"/>
    <mergeCell ref="C31:D31"/>
    <mergeCell ref="E31:F31"/>
    <mergeCell ref="G31:H31"/>
    <mergeCell ref="I31:J31"/>
    <mergeCell ref="K31:L31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10:D10"/>
    <mergeCell ref="E10:F10"/>
    <mergeCell ref="G10:H10"/>
    <mergeCell ref="I10:J10"/>
    <mergeCell ref="K10:L10"/>
    <mergeCell ref="C22:D22"/>
    <mergeCell ref="E22:F22"/>
    <mergeCell ref="G22:H22"/>
    <mergeCell ref="I22:J22"/>
    <mergeCell ref="K22:L22"/>
    <mergeCell ref="K8:L8"/>
    <mergeCell ref="C9:D9"/>
    <mergeCell ref="E9:F9"/>
    <mergeCell ref="G9:H9"/>
    <mergeCell ref="I9:J9"/>
    <mergeCell ref="K9:L9"/>
    <mergeCell ref="I4:J4"/>
    <mergeCell ref="C13:D13"/>
    <mergeCell ref="E13:F13"/>
    <mergeCell ref="G13:H13"/>
    <mergeCell ref="I13:J13"/>
    <mergeCell ref="K13:L13"/>
    <mergeCell ref="C8:D8"/>
    <mergeCell ref="E8:F8"/>
    <mergeCell ref="G8:H8"/>
    <mergeCell ref="I8:J8"/>
    <mergeCell ref="A2:M2"/>
    <mergeCell ref="C17:D17"/>
    <mergeCell ref="E17:F17"/>
    <mergeCell ref="G17:H17"/>
    <mergeCell ref="I17:J17"/>
    <mergeCell ref="K17:L17"/>
    <mergeCell ref="C4:D4"/>
    <mergeCell ref="E4:F4"/>
    <mergeCell ref="G4:H4"/>
    <mergeCell ref="K4:L4"/>
    <mergeCell ref="C18:D18"/>
    <mergeCell ref="E18:F18"/>
    <mergeCell ref="G18:H18"/>
    <mergeCell ref="I18:J18"/>
    <mergeCell ref="K18:L18"/>
    <mergeCell ref="C19:D19"/>
    <mergeCell ref="E19:F19"/>
    <mergeCell ref="G19:H19"/>
    <mergeCell ref="I19:J19"/>
    <mergeCell ref="K19:L19"/>
  </mergeCells>
  <phoneticPr fontId="3" type="noConversion"/>
  <pageMargins left="0.78740157480314965" right="0" top="0.59055118110236227" bottom="0.59055118110236227" header="0.59055118110236227" footer="0.51181102362204722"/>
  <pageSetup paperSize="9" orientation="landscape" horizontalDpi="4294967294" verticalDpi="300" r:id="rId2"/>
  <headerFooter alignWithMargins="0">
    <oddFooter>&amp;LErstell von:
Manuel Spies
&amp;G</oddFooter>
  </headerFooter>
  <rowBreaks count="1" manualBreakCount="1">
    <brk id="37" max="16383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6" name="Button 9">
              <controlPr defaultSize="0" print="0" autoFill="0" autoPict="0" macro="[0]!startseite">
                <anchor moveWithCells="1" sizeWithCells="1">
                  <from>
                    <xdr:col>0</xdr:col>
                    <xdr:colOff>66675</xdr:colOff>
                    <xdr:row>0</xdr:row>
                    <xdr:rowOff>57150</xdr:rowOff>
                  </from>
                  <to>
                    <xdr:col>1</xdr:col>
                    <xdr:colOff>295275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Button 10">
              <controlPr defaultSize="0" print="0" autoFill="0" autoPict="0" macro="[0]!_wkt2">
                <anchor moveWithCells="1" sizeWithCells="1">
                  <from>
                    <xdr:col>1</xdr:col>
                    <xdr:colOff>400050</xdr:colOff>
                    <xdr:row>0</xdr:row>
                    <xdr:rowOff>57150</xdr:rowOff>
                  </from>
                  <to>
                    <xdr:col>1</xdr:col>
                    <xdr:colOff>1466850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Button 11">
              <controlPr defaultSize="0" print="0" autoFill="0" autoPict="0" macro="[0]!_wkt3">
                <anchor moveWithCells="1" sizeWithCells="1">
                  <from>
                    <xdr:col>1</xdr:col>
                    <xdr:colOff>1504950</xdr:colOff>
                    <xdr:row>0</xdr:row>
                    <xdr:rowOff>57150</xdr:rowOff>
                  </from>
                  <to>
                    <xdr:col>5</xdr:col>
                    <xdr:colOff>123825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Button 12">
              <controlPr defaultSize="0" print="0" autoFill="0" autoPict="0" macro="[0]!_wkt4">
                <anchor moveWithCells="1" sizeWithCells="1">
                  <from>
                    <xdr:col>5</xdr:col>
                    <xdr:colOff>161925</xdr:colOff>
                    <xdr:row>0</xdr:row>
                    <xdr:rowOff>57150</xdr:rowOff>
                  </from>
                  <to>
                    <xdr:col>9</xdr:col>
                    <xdr:colOff>47625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Button 15">
              <controlPr defaultSize="0" print="0" autoFill="0" autoPict="0" macro="[0]!drucken1">
                <anchor moveWithCells="1">
                  <from>
                    <xdr:col>0</xdr:col>
                    <xdr:colOff>66675</xdr:colOff>
                    <xdr:row>0</xdr:row>
                    <xdr:rowOff>352425</xdr:rowOff>
                  </from>
                  <to>
                    <xdr:col>1</xdr:col>
                    <xdr:colOff>295275</xdr:colOff>
                    <xdr:row>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autoPageBreaks="0"/>
  </sheetPr>
  <dimension ref="A1:S71"/>
  <sheetViews>
    <sheetView showGridLines="0" showRowColHeaders="0" workbookViewId="0">
      <selection activeCell="K61" sqref="K61"/>
    </sheetView>
  </sheetViews>
  <sheetFormatPr baseColWidth="10" defaultRowHeight="12.75" x14ac:dyDescent="0.2"/>
  <cols>
    <col min="1" max="1" width="12.5703125" style="26" bestFit="1" customWidth="1"/>
    <col min="2" max="2" width="23.42578125" style="125" customWidth="1"/>
    <col min="3" max="12" width="4.42578125" style="125" customWidth="1"/>
    <col min="13" max="13" width="8" style="125" bestFit="1" customWidth="1"/>
    <col min="14" max="14" width="7.140625" style="72" bestFit="1" customWidth="1"/>
    <col min="15" max="18" width="11.42578125" style="72" hidden="1" customWidth="1"/>
    <col min="19" max="19" width="11.42578125" style="72" customWidth="1"/>
    <col min="20" max="16384" width="11.42578125" style="72"/>
  </cols>
  <sheetData>
    <row r="1" spans="1:19" ht="33" customHeight="1" x14ac:dyDescent="0.2"/>
    <row r="2" spans="1:19" s="140" customFormat="1" ht="20.25" x14ac:dyDescent="0.3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9" ht="15.75" x14ac:dyDescent="0.25">
      <c r="A3" s="141" t="s">
        <v>8</v>
      </c>
    </row>
    <row r="4" spans="1:19" x14ac:dyDescent="0.2">
      <c r="A4" s="145" t="s">
        <v>3</v>
      </c>
      <c r="B4" s="149" t="s">
        <v>1</v>
      </c>
      <c r="C4" s="236" t="s">
        <v>165</v>
      </c>
      <c r="D4" s="236"/>
      <c r="E4" s="236" t="s">
        <v>166</v>
      </c>
      <c r="F4" s="236"/>
      <c r="G4" s="236" t="s">
        <v>167</v>
      </c>
      <c r="H4" s="236"/>
      <c r="I4" s="236" t="s">
        <v>168</v>
      </c>
      <c r="J4" s="236"/>
      <c r="K4" s="236" t="s">
        <v>169</v>
      </c>
      <c r="L4" s="236"/>
      <c r="M4" s="149" t="s">
        <v>170</v>
      </c>
      <c r="N4" s="145" t="s">
        <v>175</v>
      </c>
      <c r="O4" s="144"/>
      <c r="P4" s="144"/>
      <c r="R4" s="147" t="s">
        <v>174</v>
      </c>
    </row>
    <row r="5" spans="1:19" x14ac:dyDescent="0.2">
      <c r="A5" s="163">
        <v>3</v>
      </c>
      <c r="B5" s="142" t="str">
        <f>IF(A5="","",IF(VLOOKUP(A5,Schützen!$A$7:$B$14,2)="","",(VLOOKUP(A5,Schützen!$A$7:$B$14,2))))</f>
        <v>Dirk Jacob</v>
      </c>
      <c r="C5" s="152">
        <v>9</v>
      </c>
      <c r="D5" s="152">
        <v>9</v>
      </c>
      <c r="E5" s="152">
        <v>9</v>
      </c>
      <c r="F5" s="152">
        <v>7</v>
      </c>
      <c r="G5" s="152">
        <v>10</v>
      </c>
      <c r="H5" s="152">
        <v>10</v>
      </c>
      <c r="I5" s="152"/>
      <c r="J5" s="152"/>
      <c r="K5" s="152"/>
      <c r="L5" s="152"/>
      <c r="M5" s="10">
        <f>SUM(C5:L5)</f>
        <v>54</v>
      </c>
      <c r="N5" s="148">
        <f>IF(R5=0,0,M5/R5)</f>
        <v>9</v>
      </c>
      <c r="O5" s="154"/>
      <c r="P5" s="166">
        <f>IF(M5=0,"",M5/$Q$8)</f>
        <v>18</v>
      </c>
      <c r="Q5" s="169">
        <f>COUNTBLANK(C5:L5)</f>
        <v>4</v>
      </c>
      <c r="R5" s="170">
        <f>10-Q5</f>
        <v>6</v>
      </c>
    </row>
    <row r="6" spans="1:19" x14ac:dyDescent="0.2">
      <c r="A6" s="163">
        <v>4</v>
      </c>
      <c r="B6" s="142" t="str">
        <f>IF(A6="","",IF(VLOOKUP(A6,Schützen!$A$7:$B$14,2)="","",(VLOOKUP(A6,Schützen!$A$7:$B$14,2))))</f>
        <v>Axel Schneider</v>
      </c>
      <c r="C6" s="152">
        <v>10</v>
      </c>
      <c r="D6" s="152">
        <v>10</v>
      </c>
      <c r="E6" s="152">
        <v>10</v>
      </c>
      <c r="F6" s="152">
        <v>7</v>
      </c>
      <c r="G6" s="152">
        <v>9</v>
      </c>
      <c r="H6" s="152">
        <v>7</v>
      </c>
      <c r="I6" s="152"/>
      <c r="J6" s="152"/>
      <c r="K6" s="152"/>
      <c r="L6" s="152"/>
      <c r="M6" s="10">
        <f>SUM(C6:L6)</f>
        <v>53</v>
      </c>
      <c r="N6" s="148">
        <f>IF(R6=0,0,M6/R6)</f>
        <v>8.8333333333333339</v>
      </c>
      <c r="O6" s="154"/>
      <c r="P6" s="167">
        <f>IF(M6=0,"",M6/$Q$8)</f>
        <v>17.666666666666668</v>
      </c>
      <c r="Q6" s="132">
        <f>COUNTBLANK(C6:L6)</f>
        <v>4</v>
      </c>
      <c r="R6" s="133">
        <f>10-Q6</f>
        <v>6</v>
      </c>
      <c r="S6" s="146"/>
    </row>
    <row r="7" spans="1:19" x14ac:dyDescent="0.2">
      <c r="A7" s="163">
        <v>1</v>
      </c>
      <c r="B7" s="142" t="str">
        <f>IF(A7="","",IF(VLOOKUP(A7,Schützen!$A$7:$B$14,2)="","",(VLOOKUP(A7,Schützen!$A$7:$B$14,2))))</f>
        <v>Bernd Flotzinger</v>
      </c>
      <c r="C7" s="152">
        <v>8</v>
      </c>
      <c r="D7" s="152">
        <v>7</v>
      </c>
      <c r="E7" s="152">
        <v>9</v>
      </c>
      <c r="F7" s="152">
        <v>8</v>
      </c>
      <c r="G7" s="152">
        <v>10</v>
      </c>
      <c r="H7" s="152">
        <v>7</v>
      </c>
      <c r="I7" s="152"/>
      <c r="J7" s="152"/>
      <c r="K7" s="152"/>
      <c r="L7" s="152"/>
      <c r="M7" s="10">
        <f>SUM(C7:L7)</f>
        <v>49</v>
      </c>
      <c r="N7" s="148">
        <f>IF(R7=0,0,M7/R7)</f>
        <v>8.1666666666666661</v>
      </c>
      <c r="O7" s="154"/>
      <c r="P7" s="168">
        <f>IF(M7=0,"",M7/$Q$8)</f>
        <v>16.333333333333332</v>
      </c>
      <c r="Q7" s="132">
        <f>COUNTBLANK(C7:L7)</f>
        <v>4</v>
      </c>
      <c r="R7" s="133">
        <f>10-Q7</f>
        <v>6</v>
      </c>
    </row>
    <row r="8" spans="1:19" x14ac:dyDescent="0.2">
      <c r="A8" s="29"/>
      <c r="B8" s="143" t="s">
        <v>171</v>
      </c>
      <c r="C8" s="235">
        <f>C5+D5+C6+D6+C7+D7</f>
        <v>53</v>
      </c>
      <c r="D8" s="235"/>
      <c r="E8" s="235">
        <f>E5+F5+E6+F6+E7+F7</f>
        <v>50</v>
      </c>
      <c r="F8" s="235"/>
      <c r="G8" s="235">
        <f>G5+H5+G6+H6+G7+H7</f>
        <v>53</v>
      </c>
      <c r="H8" s="235"/>
      <c r="I8" s="235">
        <f>I5+J5+I6+J6+I7+J7</f>
        <v>0</v>
      </c>
      <c r="J8" s="235"/>
      <c r="K8" s="235">
        <f>K5+L5+K6+L6+K7+L7</f>
        <v>0</v>
      </c>
      <c r="L8" s="235"/>
      <c r="M8" s="150" t="s">
        <v>20</v>
      </c>
      <c r="O8" s="164">
        <f>SUM(C8:L8)</f>
        <v>156</v>
      </c>
      <c r="P8" s="165">
        <f>IF(O8=0,0,O8/Q8)</f>
        <v>52</v>
      </c>
      <c r="Q8" s="171">
        <f>COUNTIF(C8:L8,"&gt;0")</f>
        <v>3</v>
      </c>
      <c r="R8" s="172">
        <f>SUM(R5:R7)</f>
        <v>18</v>
      </c>
    </row>
    <row r="9" spans="1:19" x14ac:dyDescent="0.2">
      <c r="A9" s="29"/>
      <c r="B9" s="143" t="s">
        <v>172</v>
      </c>
      <c r="C9" s="232">
        <v>57</v>
      </c>
      <c r="D9" s="232"/>
      <c r="E9" s="232">
        <v>55</v>
      </c>
      <c r="F9" s="232"/>
      <c r="G9" s="232">
        <v>55</v>
      </c>
      <c r="H9" s="232"/>
      <c r="I9" s="232"/>
      <c r="J9" s="232"/>
      <c r="K9" s="232"/>
      <c r="L9" s="232"/>
      <c r="M9" s="151" t="s">
        <v>56</v>
      </c>
    </row>
    <row r="10" spans="1:19" x14ac:dyDescent="0.2">
      <c r="A10" s="29"/>
      <c r="B10" s="143" t="s">
        <v>173</v>
      </c>
      <c r="C10" s="233">
        <f>IF(C5="",0,IF(C8&gt;C9,"2",IF(C8=C9,1,0)))</f>
        <v>0</v>
      </c>
      <c r="D10" s="233"/>
      <c r="E10" s="233">
        <f>IF(E5="",0,IF(E8&gt;E9,"2",IF(E8=E9,1,0)))</f>
        <v>0</v>
      </c>
      <c r="F10" s="233"/>
      <c r="G10" s="233">
        <f>IF(G5="",0,IF(G8&gt;G9,"2",IF(G8=G9,1,0)))</f>
        <v>0</v>
      </c>
      <c r="H10" s="233"/>
      <c r="I10" s="233">
        <f>IF(I5="",0,IF(I8&gt;I9,"2",IF(I8=I9,1,0)))</f>
        <v>0</v>
      </c>
      <c r="J10" s="233"/>
      <c r="K10" s="233">
        <f>IF(K5="",0,IF(K8&gt;K9,"2",IF(K8=K9,1,0)))</f>
        <v>0</v>
      </c>
      <c r="L10" s="233"/>
      <c r="M10" s="10">
        <f>IF(O10=6,2,IF(O10=7,2,IF(O10=5,1,0)))</f>
        <v>0</v>
      </c>
      <c r="O10" s="10">
        <f>IF(C10="","",C10+E10+G10+I10+K10)</f>
        <v>0</v>
      </c>
    </row>
    <row r="11" spans="1:19" x14ac:dyDescent="0.2">
      <c r="A11" s="29"/>
      <c r="B11" s="143"/>
      <c r="C11" s="72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9" ht="15.75" x14ac:dyDescent="0.25">
      <c r="A12" s="141" t="s">
        <v>9</v>
      </c>
    </row>
    <row r="13" spans="1:19" x14ac:dyDescent="0.2">
      <c r="A13" s="145" t="s">
        <v>3</v>
      </c>
      <c r="B13" s="149" t="s">
        <v>1</v>
      </c>
      <c r="C13" s="236" t="s">
        <v>165</v>
      </c>
      <c r="D13" s="236"/>
      <c r="E13" s="236" t="s">
        <v>166</v>
      </c>
      <c r="F13" s="236"/>
      <c r="G13" s="236" t="s">
        <v>167</v>
      </c>
      <c r="H13" s="236"/>
      <c r="I13" s="236" t="s">
        <v>168</v>
      </c>
      <c r="J13" s="236"/>
      <c r="K13" s="236" t="s">
        <v>169</v>
      </c>
      <c r="L13" s="236"/>
      <c r="M13" s="149" t="s">
        <v>170</v>
      </c>
      <c r="N13" s="145" t="s">
        <v>175</v>
      </c>
      <c r="O13" s="144"/>
      <c r="P13" s="144"/>
      <c r="R13" s="147" t="s">
        <v>174</v>
      </c>
    </row>
    <row r="14" spans="1:19" x14ac:dyDescent="0.2">
      <c r="A14" s="163">
        <v>3</v>
      </c>
      <c r="B14" s="142" t="str">
        <f>IF(A14="","",IF(VLOOKUP(A14,Schützen!$A$7:$B$14,2)="","",(VLOOKUP(A14,Schützen!$A$7:$B$14,2))))</f>
        <v>Dirk Jacob</v>
      </c>
      <c r="C14" s="152">
        <v>7</v>
      </c>
      <c r="D14" s="152">
        <v>6</v>
      </c>
      <c r="E14" s="152">
        <v>8</v>
      </c>
      <c r="F14" s="152">
        <v>7</v>
      </c>
      <c r="G14" s="152">
        <v>9</v>
      </c>
      <c r="H14" s="152">
        <v>8</v>
      </c>
      <c r="I14" s="152">
        <v>9</v>
      </c>
      <c r="J14" s="152">
        <v>9</v>
      </c>
      <c r="K14" s="152"/>
      <c r="L14" s="152"/>
      <c r="M14" s="10">
        <f>SUM(C14:L14)</f>
        <v>63</v>
      </c>
      <c r="N14" s="148">
        <f>IF(R14=0,0,M14/R14)</f>
        <v>7.875</v>
      </c>
      <c r="O14" s="154"/>
      <c r="P14" s="166">
        <f>IF(M14=0,"",M14/$Q$17)</f>
        <v>15.75</v>
      </c>
      <c r="Q14" s="169">
        <f>COUNTBLANK(C14:L14)</f>
        <v>2</v>
      </c>
      <c r="R14" s="170">
        <f>10-Q14</f>
        <v>8</v>
      </c>
    </row>
    <row r="15" spans="1:19" x14ac:dyDescent="0.2">
      <c r="A15" s="163">
        <v>5</v>
      </c>
      <c r="B15" s="142" t="str">
        <f>IF(A15="","",IF(VLOOKUP(A15,Schützen!$A$7:$B$14,2)="","",(VLOOKUP(A15,Schützen!$A$7:$B$14,2))))</f>
        <v>Wolfgang Laschinsky</v>
      </c>
      <c r="C15" s="152">
        <v>9</v>
      </c>
      <c r="D15" s="152">
        <v>0</v>
      </c>
      <c r="E15" s="152">
        <v>8</v>
      </c>
      <c r="F15" s="152">
        <v>8</v>
      </c>
      <c r="G15" s="152">
        <v>10</v>
      </c>
      <c r="H15" s="152">
        <v>6</v>
      </c>
      <c r="I15" s="152">
        <v>10</v>
      </c>
      <c r="J15" s="152">
        <v>8</v>
      </c>
      <c r="K15" s="152"/>
      <c r="L15" s="152"/>
      <c r="M15" s="10">
        <f>SUM(C15:L15)</f>
        <v>59</v>
      </c>
      <c r="N15" s="148">
        <f>IF(R15=0,0,M15/R15)</f>
        <v>7.375</v>
      </c>
      <c r="O15" s="154"/>
      <c r="P15" s="167">
        <f>IF(M15=0,"",M15/$Q$17)</f>
        <v>14.75</v>
      </c>
      <c r="Q15" s="132">
        <f>COUNTBLANK(C15:L15)</f>
        <v>2</v>
      </c>
      <c r="R15" s="133">
        <f>10-Q15</f>
        <v>8</v>
      </c>
    </row>
    <row r="16" spans="1:19" x14ac:dyDescent="0.2">
      <c r="A16" s="163">
        <v>1</v>
      </c>
      <c r="B16" s="142" t="str">
        <f>IF(A16="","",IF(VLOOKUP(A16,Schützen!$A$7:$B$14,2)="","",(VLOOKUP(A16,Schützen!$A$7:$B$14,2))))</f>
        <v>Bernd Flotzinger</v>
      </c>
      <c r="C16" s="152">
        <v>10</v>
      </c>
      <c r="D16" s="152">
        <v>9</v>
      </c>
      <c r="E16" s="152">
        <v>9</v>
      </c>
      <c r="F16" s="152">
        <v>9</v>
      </c>
      <c r="G16" s="152">
        <v>9</v>
      </c>
      <c r="H16" s="152">
        <v>8</v>
      </c>
      <c r="I16" s="152">
        <v>10</v>
      </c>
      <c r="J16" s="152">
        <v>9</v>
      </c>
      <c r="K16" s="152"/>
      <c r="L16" s="152"/>
      <c r="M16" s="10">
        <f>SUM(C16:L16)</f>
        <v>73</v>
      </c>
      <c r="N16" s="148">
        <f>IF(R16=0,0,M16/R16)</f>
        <v>9.125</v>
      </c>
      <c r="O16" s="154"/>
      <c r="P16" s="168">
        <f>IF(M16=0,"",M16/$Q$17)</f>
        <v>18.25</v>
      </c>
      <c r="Q16" s="132">
        <f>COUNTBLANK(C16:L16)</f>
        <v>2</v>
      </c>
      <c r="R16" s="133">
        <f>10-Q16</f>
        <v>8</v>
      </c>
    </row>
    <row r="17" spans="1:18" x14ac:dyDescent="0.2">
      <c r="A17" s="29"/>
      <c r="B17" s="143" t="s">
        <v>171</v>
      </c>
      <c r="C17" s="235">
        <f>C14+D14+C15+D15+C16+D16</f>
        <v>41</v>
      </c>
      <c r="D17" s="235"/>
      <c r="E17" s="235">
        <f>E14+F14+E15+F15+E16+F16</f>
        <v>49</v>
      </c>
      <c r="F17" s="235"/>
      <c r="G17" s="235">
        <f>G14+H14+G15+H15+G16+H16</f>
        <v>50</v>
      </c>
      <c r="H17" s="235"/>
      <c r="I17" s="235">
        <f>I14+J14+I15+J15+I16+J16</f>
        <v>55</v>
      </c>
      <c r="J17" s="235"/>
      <c r="K17" s="235">
        <f>K14+L14+K15+L15+K16+L16</f>
        <v>0</v>
      </c>
      <c r="L17" s="235"/>
      <c r="M17" s="150" t="s">
        <v>20</v>
      </c>
      <c r="O17" s="164">
        <f>SUM(C17:L17)</f>
        <v>195</v>
      </c>
      <c r="P17" s="165">
        <f>IF(O17=0,0,O17/Q17)</f>
        <v>48.75</v>
      </c>
      <c r="Q17" s="171">
        <f>COUNTIF(C17:L17,"&gt;0")</f>
        <v>4</v>
      </c>
      <c r="R17" s="172">
        <f>SUM(R14:R16)</f>
        <v>24</v>
      </c>
    </row>
    <row r="18" spans="1:18" x14ac:dyDescent="0.2">
      <c r="A18" s="29"/>
      <c r="B18" s="143" t="s">
        <v>172</v>
      </c>
      <c r="C18" s="232">
        <v>46</v>
      </c>
      <c r="D18" s="232"/>
      <c r="E18" s="232">
        <v>54</v>
      </c>
      <c r="F18" s="232"/>
      <c r="G18" s="232">
        <v>48</v>
      </c>
      <c r="H18" s="232"/>
      <c r="I18" s="232">
        <v>56</v>
      </c>
      <c r="J18" s="232"/>
      <c r="K18" s="232"/>
      <c r="L18" s="232"/>
      <c r="M18" s="151" t="s">
        <v>56</v>
      </c>
    </row>
    <row r="19" spans="1:18" x14ac:dyDescent="0.2">
      <c r="A19" s="29"/>
      <c r="B19" s="143" t="s">
        <v>173</v>
      </c>
      <c r="C19" s="233">
        <f>IF(C14="",0,IF(C17&gt;C18,"2",IF(C17=C18,1,0)))</f>
        <v>0</v>
      </c>
      <c r="D19" s="233"/>
      <c r="E19" s="233">
        <f>IF(E14="",0,IF(E17&gt;E18,"2",IF(E17=E18,1,0)))</f>
        <v>0</v>
      </c>
      <c r="F19" s="233"/>
      <c r="G19" s="233" t="str">
        <f>IF(G14="",0,IF(G17&gt;G18,"2",IF(G17=G18,1,0)))</f>
        <v>2</v>
      </c>
      <c r="H19" s="233"/>
      <c r="I19" s="233">
        <f>IF(I14="",0,IF(I17&gt;I18,"2",IF(I17=I18,1,0)))</f>
        <v>0</v>
      </c>
      <c r="J19" s="233"/>
      <c r="K19" s="233">
        <f>IF(K14="",0,IF(K17&gt;K18,"2",IF(K17=K18,1,0)))</f>
        <v>0</v>
      </c>
      <c r="L19" s="233"/>
      <c r="M19" s="10">
        <f>IF(O19=6,2,IF(O19=7,2,IF(O19=5,1,0)))</f>
        <v>0</v>
      </c>
      <c r="O19" s="10">
        <f>IF(C19="","",C19+E19+G19+I19+K19)</f>
        <v>2</v>
      </c>
    </row>
    <row r="20" spans="1:18" x14ac:dyDescent="0.2">
      <c r="A20" s="29"/>
      <c r="B20" s="143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8" ht="15.75" x14ac:dyDescent="0.25">
      <c r="A21" s="141" t="s">
        <v>10</v>
      </c>
    </row>
    <row r="22" spans="1:18" x14ac:dyDescent="0.2">
      <c r="A22" s="145" t="s">
        <v>3</v>
      </c>
      <c r="B22" s="149" t="s">
        <v>1</v>
      </c>
      <c r="C22" s="236" t="s">
        <v>165</v>
      </c>
      <c r="D22" s="236"/>
      <c r="E22" s="236" t="s">
        <v>166</v>
      </c>
      <c r="F22" s="236"/>
      <c r="G22" s="236" t="s">
        <v>167</v>
      </c>
      <c r="H22" s="236"/>
      <c r="I22" s="236" t="s">
        <v>168</v>
      </c>
      <c r="J22" s="236"/>
      <c r="K22" s="236" t="s">
        <v>169</v>
      </c>
      <c r="L22" s="236"/>
      <c r="M22" s="149" t="s">
        <v>170</v>
      </c>
      <c r="N22" s="145" t="s">
        <v>175</v>
      </c>
      <c r="O22" s="144"/>
      <c r="P22" s="144"/>
      <c r="R22" s="147" t="s">
        <v>174</v>
      </c>
    </row>
    <row r="23" spans="1:18" x14ac:dyDescent="0.2">
      <c r="A23" s="163">
        <v>4</v>
      </c>
      <c r="B23" s="142" t="str">
        <f>IF(A23="","",IF(VLOOKUP(A23,Schützen!$A$7:$B$14,2)="","",(VLOOKUP(A23,Schützen!$A$7:$B$14,2))))</f>
        <v>Axel Schneider</v>
      </c>
      <c r="C23" s="152">
        <v>9</v>
      </c>
      <c r="D23" s="152">
        <v>9</v>
      </c>
      <c r="E23" s="152">
        <v>8</v>
      </c>
      <c r="F23" s="152">
        <v>7</v>
      </c>
      <c r="G23" s="152">
        <v>10</v>
      </c>
      <c r="H23" s="152">
        <v>7</v>
      </c>
      <c r="I23" s="152">
        <v>8</v>
      </c>
      <c r="J23" s="152">
        <v>8</v>
      </c>
      <c r="K23" s="152">
        <v>9</v>
      </c>
      <c r="L23" s="152">
        <v>8</v>
      </c>
      <c r="M23" s="10">
        <f>SUM(C23:L23)</f>
        <v>83</v>
      </c>
      <c r="N23" s="148">
        <f>IF(R23=0,0,M23/R23)</f>
        <v>8.3000000000000007</v>
      </c>
      <c r="O23" s="154"/>
      <c r="P23" s="166">
        <f>IF(M23=0,"",M23/$Q$26)</f>
        <v>16.600000000000001</v>
      </c>
      <c r="Q23" s="169">
        <f>COUNTBLANK(C23:L23)</f>
        <v>0</v>
      </c>
      <c r="R23" s="170">
        <f>10-Q23</f>
        <v>10</v>
      </c>
    </row>
    <row r="24" spans="1:18" x14ac:dyDescent="0.2">
      <c r="A24" s="163">
        <v>7</v>
      </c>
      <c r="B24" s="142" t="str">
        <f>IF(A24="","",IF(VLOOKUP(A24,Schützen!$A$7:$B$14,2)="","",(VLOOKUP(A24,Schützen!$A$7:$B$14,2))))</f>
        <v>Marco Wöhrl</v>
      </c>
      <c r="C24" s="152">
        <v>9</v>
      </c>
      <c r="D24" s="152">
        <v>9</v>
      </c>
      <c r="E24" s="152">
        <v>9</v>
      </c>
      <c r="F24" s="152">
        <v>9</v>
      </c>
      <c r="G24" s="152">
        <v>10</v>
      </c>
      <c r="H24" s="152">
        <v>10</v>
      </c>
      <c r="I24" s="152">
        <v>10</v>
      </c>
      <c r="J24" s="152">
        <v>8</v>
      </c>
      <c r="K24" s="152">
        <v>10</v>
      </c>
      <c r="L24" s="152">
        <v>8</v>
      </c>
      <c r="M24" s="10">
        <f>SUM(C24:L24)</f>
        <v>92</v>
      </c>
      <c r="N24" s="148">
        <f>IF(R24=0,0,M24/R24)</f>
        <v>9.1999999999999993</v>
      </c>
      <c r="O24" s="154"/>
      <c r="P24" s="167">
        <f>IF(M24=0,"",M24/$Q$26)</f>
        <v>18.399999999999999</v>
      </c>
      <c r="Q24" s="132">
        <f>COUNTBLANK(C24:L24)</f>
        <v>0</v>
      </c>
      <c r="R24" s="133">
        <f>10-Q24</f>
        <v>10</v>
      </c>
    </row>
    <row r="25" spans="1:18" x14ac:dyDescent="0.2">
      <c r="A25" s="163">
        <v>1</v>
      </c>
      <c r="B25" s="142" t="str">
        <f>IF(A25="","",IF(VLOOKUP(A25,Schützen!$A$7:$B$14,2)="","",(VLOOKUP(A25,Schützen!$A$7:$B$14,2))))</f>
        <v>Bernd Flotzinger</v>
      </c>
      <c r="C25" s="152">
        <v>10</v>
      </c>
      <c r="D25" s="152">
        <v>8</v>
      </c>
      <c r="E25" s="152">
        <v>10</v>
      </c>
      <c r="F25" s="152">
        <v>0</v>
      </c>
      <c r="G25" s="152">
        <v>9</v>
      </c>
      <c r="H25" s="152">
        <v>9</v>
      </c>
      <c r="I25" s="152">
        <v>10</v>
      </c>
      <c r="J25" s="152">
        <v>7</v>
      </c>
      <c r="K25" s="152">
        <v>10</v>
      </c>
      <c r="L25" s="152">
        <v>8</v>
      </c>
      <c r="M25" s="10">
        <f>SUM(C25:L25)</f>
        <v>81</v>
      </c>
      <c r="N25" s="148">
        <f>IF(R25=0,0,M25/R25)</f>
        <v>8.1</v>
      </c>
      <c r="O25" s="154"/>
      <c r="P25" s="168">
        <f>IF(M25=0,"",M25/$Q$26)</f>
        <v>16.2</v>
      </c>
      <c r="Q25" s="132">
        <f>COUNTBLANK(C25:L25)</f>
        <v>0</v>
      </c>
      <c r="R25" s="133">
        <f>10-Q25</f>
        <v>10</v>
      </c>
    </row>
    <row r="26" spans="1:18" x14ac:dyDescent="0.2">
      <c r="A26" s="29"/>
      <c r="B26" s="143" t="s">
        <v>171</v>
      </c>
      <c r="C26" s="235">
        <f>C23+D23+C24+D24+C25+D25</f>
        <v>54</v>
      </c>
      <c r="D26" s="235"/>
      <c r="E26" s="235">
        <f>E23+F23+E24+F24+E25+F25</f>
        <v>43</v>
      </c>
      <c r="F26" s="235"/>
      <c r="G26" s="235">
        <f>G23+H23+G24+H24+G25+H25</f>
        <v>55</v>
      </c>
      <c r="H26" s="235"/>
      <c r="I26" s="235">
        <f>I23+J23+I24+J24+I25+J25</f>
        <v>51</v>
      </c>
      <c r="J26" s="235"/>
      <c r="K26" s="235">
        <f>K23+L23+K24+L24+K25+L25</f>
        <v>53</v>
      </c>
      <c r="L26" s="235"/>
      <c r="M26" s="150" t="s">
        <v>20</v>
      </c>
      <c r="O26" s="164">
        <f>SUM(C26:L26)</f>
        <v>256</v>
      </c>
      <c r="P26" s="165">
        <f>IF(O26=0,0,O26/Q26)</f>
        <v>51.2</v>
      </c>
      <c r="Q26" s="171">
        <f>COUNTIF(C26:L26,"&gt;0")</f>
        <v>5</v>
      </c>
      <c r="R26" s="172">
        <f>SUM(R23:R25)</f>
        <v>30</v>
      </c>
    </row>
    <row r="27" spans="1:18" x14ac:dyDescent="0.2">
      <c r="A27" s="29"/>
      <c r="B27" s="143" t="s">
        <v>172</v>
      </c>
      <c r="C27" s="232">
        <v>54</v>
      </c>
      <c r="D27" s="232"/>
      <c r="E27" s="232">
        <v>54</v>
      </c>
      <c r="F27" s="232"/>
      <c r="G27" s="232">
        <v>51</v>
      </c>
      <c r="H27" s="232"/>
      <c r="I27" s="232">
        <v>56</v>
      </c>
      <c r="J27" s="232"/>
      <c r="K27" s="232">
        <v>55</v>
      </c>
      <c r="L27" s="232"/>
      <c r="M27" s="151" t="s">
        <v>56</v>
      </c>
    </row>
    <row r="28" spans="1:18" x14ac:dyDescent="0.2">
      <c r="A28" s="29"/>
      <c r="B28" s="143" t="s">
        <v>173</v>
      </c>
      <c r="C28" s="233">
        <f>IF(C23="",0,IF(C26&gt;C27,"2",IF(C26=C27,1,0)))</f>
        <v>1</v>
      </c>
      <c r="D28" s="233"/>
      <c r="E28" s="233">
        <f>IF(E23="",0,IF(E26&gt;E27,"2",IF(E26=E27,1,0)))</f>
        <v>0</v>
      </c>
      <c r="F28" s="233"/>
      <c r="G28" s="233" t="str">
        <f>IF(G23="",0,IF(G26&gt;G27,"2",IF(G26=G27,1,0)))</f>
        <v>2</v>
      </c>
      <c r="H28" s="233"/>
      <c r="I28" s="233">
        <f>IF(I23="",0,IF(I26&gt;I27,"2",IF(I26=I27,1,0)))</f>
        <v>0</v>
      </c>
      <c r="J28" s="233"/>
      <c r="K28" s="233">
        <f>IF(K23="",0,IF(K26&gt;K27,"2",IF(K26=K27,1,0)))</f>
        <v>0</v>
      </c>
      <c r="L28" s="233"/>
      <c r="M28" s="10">
        <f>IF(O28=6,2,IF(O28=7,2,IF(O28=5,1,0)))</f>
        <v>0</v>
      </c>
      <c r="O28" s="10">
        <f>IF(C28="","",C28+E28+G28+I28+K28)</f>
        <v>3</v>
      </c>
    </row>
    <row r="29" spans="1:18" x14ac:dyDescent="0.2">
      <c r="A29" s="29"/>
      <c r="B29" s="143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8" ht="15.75" x14ac:dyDescent="0.25">
      <c r="A30" s="141" t="s">
        <v>11</v>
      </c>
    </row>
    <row r="31" spans="1:18" x14ac:dyDescent="0.2">
      <c r="A31" s="145" t="s">
        <v>3</v>
      </c>
      <c r="B31" s="149" t="s">
        <v>1</v>
      </c>
      <c r="C31" s="236" t="s">
        <v>165</v>
      </c>
      <c r="D31" s="236"/>
      <c r="E31" s="236" t="s">
        <v>166</v>
      </c>
      <c r="F31" s="236"/>
      <c r="G31" s="236" t="s">
        <v>167</v>
      </c>
      <c r="H31" s="236"/>
      <c r="I31" s="236" t="s">
        <v>168</v>
      </c>
      <c r="J31" s="236"/>
      <c r="K31" s="236" t="s">
        <v>169</v>
      </c>
      <c r="L31" s="236"/>
      <c r="M31" s="149" t="s">
        <v>170</v>
      </c>
      <c r="N31" s="145" t="s">
        <v>175</v>
      </c>
      <c r="O31" s="144"/>
      <c r="P31" s="144"/>
      <c r="R31" s="147" t="s">
        <v>174</v>
      </c>
    </row>
    <row r="32" spans="1:18" x14ac:dyDescent="0.2">
      <c r="A32" s="163">
        <v>4</v>
      </c>
      <c r="B32" s="142" t="str">
        <f>IF(A32="","",IF(VLOOKUP(A32,Schützen!$A$7:$B$14,2)="","",(VLOOKUP(A32,Schützen!$A$7:$B$14,2))))</f>
        <v>Axel Schneider</v>
      </c>
      <c r="C32" s="152">
        <v>10</v>
      </c>
      <c r="D32" s="152">
        <v>9</v>
      </c>
      <c r="E32" s="152">
        <v>10</v>
      </c>
      <c r="F32" s="152">
        <v>9</v>
      </c>
      <c r="G32" s="152">
        <v>9</v>
      </c>
      <c r="H32" s="152">
        <v>9</v>
      </c>
      <c r="I32" s="152">
        <v>9</v>
      </c>
      <c r="J32" s="152">
        <v>8</v>
      </c>
      <c r="K32" s="152">
        <v>9</v>
      </c>
      <c r="L32" s="152">
        <v>9</v>
      </c>
      <c r="M32" s="10">
        <f>SUM(C32:L32)</f>
        <v>91</v>
      </c>
      <c r="N32" s="148">
        <f>IF(R32=0,0,M32/R32)</f>
        <v>9.1</v>
      </c>
      <c r="O32" s="154"/>
      <c r="P32" s="166">
        <f>IF(M32=0,"",M32/$Q$35)</f>
        <v>18.2</v>
      </c>
      <c r="Q32" s="169">
        <f>COUNTBLANK(C32:L32)</f>
        <v>0</v>
      </c>
      <c r="R32" s="170">
        <f>10-Q32</f>
        <v>10</v>
      </c>
    </row>
    <row r="33" spans="1:18" x14ac:dyDescent="0.2">
      <c r="A33" s="163">
        <v>7</v>
      </c>
      <c r="B33" s="142" t="str">
        <f>IF(A33="","",IF(VLOOKUP(A33,Schützen!$A$7:$B$14,2)="","",(VLOOKUP(A33,Schützen!$A$7:$B$14,2))))</f>
        <v>Marco Wöhrl</v>
      </c>
      <c r="C33" s="152">
        <v>7</v>
      </c>
      <c r="D33" s="152">
        <v>6</v>
      </c>
      <c r="E33" s="152">
        <v>9</v>
      </c>
      <c r="F33" s="152">
        <v>8</v>
      </c>
      <c r="G33" s="152">
        <v>8</v>
      </c>
      <c r="H33" s="152">
        <v>6</v>
      </c>
      <c r="I33" s="152">
        <v>7</v>
      </c>
      <c r="J33" s="152">
        <v>7</v>
      </c>
      <c r="K33" s="152">
        <v>9</v>
      </c>
      <c r="L33" s="152">
        <v>8</v>
      </c>
      <c r="M33" s="10">
        <f>SUM(C33:L33)</f>
        <v>75</v>
      </c>
      <c r="N33" s="148">
        <f>IF(R33=0,0,M33/R33)</f>
        <v>7.5</v>
      </c>
      <c r="O33" s="154"/>
      <c r="P33" s="167">
        <f>IF(M33=0,"",M33/$Q$35)</f>
        <v>15</v>
      </c>
      <c r="Q33" s="132">
        <f>COUNTBLANK(C33:L33)</f>
        <v>0</v>
      </c>
      <c r="R33" s="133">
        <f>10-Q33</f>
        <v>10</v>
      </c>
    </row>
    <row r="34" spans="1:18" x14ac:dyDescent="0.2">
      <c r="A34" s="163">
        <v>1</v>
      </c>
      <c r="B34" s="142" t="str">
        <f>IF(A34="","",IF(VLOOKUP(A34,Schützen!$A$7:$B$14,2)="","",(VLOOKUP(A34,Schützen!$A$7:$B$14,2))))</f>
        <v>Bernd Flotzinger</v>
      </c>
      <c r="C34" s="152">
        <v>10</v>
      </c>
      <c r="D34" s="152">
        <v>7</v>
      </c>
      <c r="E34" s="152">
        <v>10</v>
      </c>
      <c r="F34" s="152">
        <v>7</v>
      </c>
      <c r="G34" s="152">
        <v>10</v>
      </c>
      <c r="H34" s="152">
        <v>10</v>
      </c>
      <c r="I34" s="152">
        <v>9</v>
      </c>
      <c r="J34" s="152">
        <v>7</v>
      </c>
      <c r="K34" s="152">
        <v>10</v>
      </c>
      <c r="L34" s="152">
        <v>0</v>
      </c>
      <c r="M34" s="10">
        <f>SUM(C34:L34)</f>
        <v>80</v>
      </c>
      <c r="N34" s="148">
        <f>IF(R34=0,0,M34/R34)</f>
        <v>8</v>
      </c>
      <c r="O34" s="154"/>
      <c r="P34" s="168">
        <f>IF(M34=0,"",M34/$Q$35)</f>
        <v>16</v>
      </c>
      <c r="Q34" s="132">
        <f>COUNTBLANK(C34:L34)</f>
        <v>0</v>
      </c>
      <c r="R34" s="133">
        <f>10-Q34</f>
        <v>10</v>
      </c>
    </row>
    <row r="35" spans="1:18" x14ac:dyDescent="0.2">
      <c r="A35" s="29"/>
      <c r="B35" s="143" t="s">
        <v>171</v>
      </c>
      <c r="C35" s="235">
        <f>C32+D32+C33+D33+C34+D34</f>
        <v>49</v>
      </c>
      <c r="D35" s="235"/>
      <c r="E35" s="235">
        <f>E32+F32+E33+F33+E34+F34</f>
        <v>53</v>
      </c>
      <c r="F35" s="235"/>
      <c r="G35" s="235">
        <f>G32+H32+G33+H33+G34+H34</f>
        <v>52</v>
      </c>
      <c r="H35" s="235"/>
      <c r="I35" s="235">
        <f>I32+J32+I33+J33+I34+J34</f>
        <v>47</v>
      </c>
      <c r="J35" s="235"/>
      <c r="K35" s="235">
        <f>K32+L32+K33+L33+K34+L34</f>
        <v>45</v>
      </c>
      <c r="L35" s="235"/>
      <c r="M35" s="150" t="s">
        <v>20</v>
      </c>
      <c r="O35" s="164">
        <f>SUM(C35:L35)</f>
        <v>246</v>
      </c>
      <c r="P35" s="165">
        <f>IF(O35=0,0,O35/Q35)</f>
        <v>49.2</v>
      </c>
      <c r="Q35" s="171">
        <f>COUNTIF(C35:L35,"&gt;0")</f>
        <v>5</v>
      </c>
      <c r="R35" s="172">
        <f>SUM(R32:R34)</f>
        <v>30</v>
      </c>
    </row>
    <row r="36" spans="1:18" x14ac:dyDescent="0.2">
      <c r="A36" s="29"/>
      <c r="B36" s="143" t="s">
        <v>172</v>
      </c>
      <c r="C36" s="232">
        <v>47</v>
      </c>
      <c r="D36" s="232"/>
      <c r="E36" s="232">
        <v>55</v>
      </c>
      <c r="F36" s="232"/>
      <c r="G36" s="232">
        <v>56</v>
      </c>
      <c r="H36" s="232"/>
      <c r="I36" s="232">
        <v>42</v>
      </c>
      <c r="J36" s="232"/>
      <c r="K36" s="232">
        <v>55</v>
      </c>
      <c r="L36" s="232"/>
      <c r="M36" s="151" t="s">
        <v>56</v>
      </c>
    </row>
    <row r="37" spans="1:18" x14ac:dyDescent="0.2">
      <c r="A37" s="29"/>
      <c r="B37" s="143" t="s">
        <v>173</v>
      </c>
      <c r="C37" s="233" t="str">
        <f>IF(C32="",0,IF(C35&gt;C36,"2",IF(C35=C36,1,0)))</f>
        <v>2</v>
      </c>
      <c r="D37" s="233"/>
      <c r="E37" s="233">
        <f>IF(E32="",0,IF(E35&gt;E36,"2",IF(E35=E36,1,0)))</f>
        <v>0</v>
      </c>
      <c r="F37" s="233"/>
      <c r="G37" s="233">
        <f>IF(G32="",0,IF(G35&gt;G36,"2",IF(G35=G36,1,0)))</f>
        <v>0</v>
      </c>
      <c r="H37" s="233"/>
      <c r="I37" s="233" t="str">
        <f>IF(I32="",0,IF(I35&gt;I36,"2",IF(I35=I36,1,0)))</f>
        <v>2</v>
      </c>
      <c r="J37" s="233"/>
      <c r="K37" s="233">
        <f>IF(K32="",0,IF(K35&gt;K36,"2",IF(K35=K36,1,0)))</f>
        <v>0</v>
      </c>
      <c r="L37" s="233"/>
      <c r="M37" s="10">
        <f>IF(O37=6,2,IF(O37=7,2,IF(O37=5,1,0)))</f>
        <v>0</v>
      </c>
      <c r="O37" s="10">
        <f>IF(C37="","",C37+E37+G37+I37+K37)</f>
        <v>4</v>
      </c>
    </row>
    <row r="38" spans="1:18" x14ac:dyDescent="0.2">
      <c r="A38" s="29"/>
      <c r="B38" s="143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8" ht="15.75" x14ac:dyDescent="0.25">
      <c r="A39" s="141" t="s">
        <v>12</v>
      </c>
    </row>
    <row r="40" spans="1:18" x14ac:dyDescent="0.2">
      <c r="A40" s="145" t="s">
        <v>3</v>
      </c>
      <c r="B40" s="149" t="s">
        <v>1</v>
      </c>
      <c r="C40" s="236" t="s">
        <v>165</v>
      </c>
      <c r="D40" s="236"/>
      <c r="E40" s="236" t="s">
        <v>166</v>
      </c>
      <c r="F40" s="236"/>
      <c r="G40" s="236" t="s">
        <v>167</v>
      </c>
      <c r="H40" s="236"/>
      <c r="I40" s="236" t="s">
        <v>168</v>
      </c>
      <c r="J40" s="236"/>
      <c r="K40" s="236" t="s">
        <v>169</v>
      </c>
      <c r="L40" s="236"/>
      <c r="M40" s="149" t="s">
        <v>170</v>
      </c>
      <c r="N40" s="145" t="s">
        <v>175</v>
      </c>
      <c r="O40" s="144"/>
      <c r="P40" s="144"/>
      <c r="R40" s="147" t="s">
        <v>174</v>
      </c>
    </row>
    <row r="41" spans="1:18" x14ac:dyDescent="0.2">
      <c r="A41" s="163">
        <v>4</v>
      </c>
      <c r="B41" s="142" t="str">
        <f>IF(A41="","",IF(VLOOKUP(A41,Schützen!$A$7:$B$14,2)="","",(VLOOKUP(A41,Schützen!$A$7:$B$14,2))))</f>
        <v>Axel Schneider</v>
      </c>
      <c r="C41" s="152">
        <v>10</v>
      </c>
      <c r="D41" s="152">
        <v>9</v>
      </c>
      <c r="E41" s="152">
        <v>10</v>
      </c>
      <c r="F41" s="152">
        <v>10</v>
      </c>
      <c r="G41" s="152">
        <v>10</v>
      </c>
      <c r="H41" s="152">
        <v>8</v>
      </c>
      <c r="I41" s="152">
        <v>10</v>
      </c>
      <c r="J41" s="152">
        <v>7</v>
      </c>
      <c r="K41" s="152"/>
      <c r="L41" s="152"/>
      <c r="M41" s="10">
        <f>SUM(C41:L41)</f>
        <v>74</v>
      </c>
      <c r="N41" s="148">
        <f>IF(R41=0,0,M41/R41)</f>
        <v>9.25</v>
      </c>
      <c r="O41" s="154"/>
      <c r="P41" s="166">
        <f>IF(M41=0,"",M41/$Q$44)</f>
        <v>18.5</v>
      </c>
      <c r="Q41" s="169">
        <f>COUNTBLANK(C41:L41)</f>
        <v>2</v>
      </c>
      <c r="R41" s="170">
        <f>10-Q41</f>
        <v>8</v>
      </c>
    </row>
    <row r="42" spans="1:18" x14ac:dyDescent="0.2">
      <c r="A42" s="163">
        <v>7</v>
      </c>
      <c r="B42" s="142" t="str">
        <f>IF(A42="","",IF(VLOOKUP(A42,Schützen!$A$7:$B$14,2)="","",(VLOOKUP(A42,Schützen!$A$7:$B$14,2))))</f>
        <v>Marco Wöhrl</v>
      </c>
      <c r="C42" s="152">
        <v>9</v>
      </c>
      <c r="D42" s="152">
        <v>9</v>
      </c>
      <c r="E42" s="152">
        <v>7</v>
      </c>
      <c r="F42" s="152">
        <v>7</v>
      </c>
      <c r="G42" s="152">
        <v>10</v>
      </c>
      <c r="H42" s="152">
        <v>8</v>
      </c>
      <c r="I42" s="152">
        <v>7</v>
      </c>
      <c r="J42" s="152">
        <v>7</v>
      </c>
      <c r="K42" s="152"/>
      <c r="L42" s="152"/>
      <c r="M42" s="10">
        <f>SUM(C42:L42)</f>
        <v>64</v>
      </c>
      <c r="N42" s="148">
        <f>IF(R42=0,0,M42/R42)</f>
        <v>8</v>
      </c>
      <c r="O42" s="154"/>
      <c r="P42" s="167">
        <f>IF(M42=0,"",M42/$Q$44)</f>
        <v>16</v>
      </c>
      <c r="Q42" s="132">
        <f>COUNTBLANK(C42:L42)</f>
        <v>2</v>
      </c>
      <c r="R42" s="133">
        <f>10-Q42</f>
        <v>8</v>
      </c>
    </row>
    <row r="43" spans="1:18" x14ac:dyDescent="0.2">
      <c r="A43" s="163">
        <v>1</v>
      </c>
      <c r="B43" s="142" t="str">
        <f>IF(A43="","",IF(VLOOKUP(A43,Schützen!$A$7:$B$14,2)="","",(VLOOKUP(A43,Schützen!$A$7:$B$14,2))))</f>
        <v>Bernd Flotzinger</v>
      </c>
      <c r="C43" s="152">
        <v>10</v>
      </c>
      <c r="D43" s="152">
        <v>7</v>
      </c>
      <c r="E43" s="152">
        <v>10</v>
      </c>
      <c r="F43" s="152">
        <v>9</v>
      </c>
      <c r="G43" s="152">
        <v>10</v>
      </c>
      <c r="H43" s="152">
        <v>8</v>
      </c>
      <c r="I43" s="152">
        <v>10</v>
      </c>
      <c r="J43" s="152">
        <v>6</v>
      </c>
      <c r="K43" s="152"/>
      <c r="L43" s="152"/>
      <c r="M43" s="10">
        <f>SUM(C43:L43)</f>
        <v>70</v>
      </c>
      <c r="N43" s="148">
        <f>IF(R43=0,0,M43/R43)</f>
        <v>8.75</v>
      </c>
      <c r="O43" s="154"/>
      <c r="P43" s="168">
        <f>IF(M43=0,"",M43/$Q$44)</f>
        <v>17.5</v>
      </c>
      <c r="Q43" s="132">
        <f>COUNTBLANK(C43:L43)</f>
        <v>2</v>
      </c>
      <c r="R43" s="133">
        <f>10-Q43</f>
        <v>8</v>
      </c>
    </row>
    <row r="44" spans="1:18" x14ac:dyDescent="0.2">
      <c r="A44" s="29"/>
      <c r="B44" s="143" t="s">
        <v>171</v>
      </c>
      <c r="C44" s="235">
        <f>C41+D41+C42+D42+C43+D43</f>
        <v>54</v>
      </c>
      <c r="D44" s="235"/>
      <c r="E44" s="235">
        <f>E41+F41+E42+F42+E43+F43</f>
        <v>53</v>
      </c>
      <c r="F44" s="235"/>
      <c r="G44" s="235">
        <f>G41+H41+G42+H42+G43+H43</f>
        <v>54</v>
      </c>
      <c r="H44" s="235"/>
      <c r="I44" s="235">
        <f>I41+J41+I42+J42+I43+J43</f>
        <v>47</v>
      </c>
      <c r="J44" s="235"/>
      <c r="K44" s="235">
        <f>K41+L41+K42+L42+K43+L43</f>
        <v>0</v>
      </c>
      <c r="L44" s="235"/>
      <c r="M44" s="150" t="s">
        <v>20</v>
      </c>
      <c r="O44" s="164">
        <f>SUM(C44:L44)</f>
        <v>208</v>
      </c>
      <c r="P44" s="165">
        <f>IF(O44=0,0,O44/Q44)</f>
        <v>52</v>
      </c>
      <c r="Q44" s="171">
        <f>COUNTIF(C44:L44,"&gt;0")</f>
        <v>4</v>
      </c>
      <c r="R44" s="172">
        <f>SUM(R41:R43)</f>
        <v>24</v>
      </c>
    </row>
    <row r="45" spans="1:18" x14ac:dyDescent="0.2">
      <c r="A45" s="29"/>
      <c r="B45" s="143" t="s">
        <v>172</v>
      </c>
      <c r="C45" s="232">
        <v>51</v>
      </c>
      <c r="D45" s="232"/>
      <c r="E45" s="232">
        <v>55</v>
      </c>
      <c r="F45" s="232"/>
      <c r="G45" s="232">
        <v>57</v>
      </c>
      <c r="H45" s="232"/>
      <c r="I45" s="232">
        <v>52</v>
      </c>
      <c r="J45" s="232"/>
      <c r="K45" s="232"/>
      <c r="L45" s="232"/>
      <c r="M45" s="151" t="s">
        <v>56</v>
      </c>
    </row>
    <row r="46" spans="1:18" x14ac:dyDescent="0.2">
      <c r="A46" s="29"/>
      <c r="B46" s="143" t="s">
        <v>173</v>
      </c>
      <c r="C46" s="233" t="str">
        <f>IF(C41="",0,IF(C44&gt;C45,"2",IF(C44=C45,1,0)))</f>
        <v>2</v>
      </c>
      <c r="D46" s="233"/>
      <c r="E46" s="233">
        <f>IF(E41="",0,IF(E44&gt;E45,"2",IF(E44=E45,1,0)))</f>
        <v>0</v>
      </c>
      <c r="F46" s="233"/>
      <c r="G46" s="233">
        <f>IF(G41="",0,IF(G44&gt;G45,"2",IF(G44=G45,1,0)))</f>
        <v>0</v>
      </c>
      <c r="H46" s="233"/>
      <c r="I46" s="233">
        <f>IF(I41="",0,IF(I44&gt;I45,"2",IF(I44=I45,1,0)))</f>
        <v>0</v>
      </c>
      <c r="J46" s="233"/>
      <c r="K46" s="233">
        <f>IF(K41="",0,IF(K44&gt;K45,"2",IF(K44=K45,1,0)))</f>
        <v>0</v>
      </c>
      <c r="L46" s="233"/>
      <c r="M46" s="10">
        <f>IF(O46=6,2,IF(O46=7,2,IF(O46=5,1,0)))</f>
        <v>0</v>
      </c>
      <c r="O46" s="10">
        <f>IF(C46="","",C46+E46+G46+I46+K46)</f>
        <v>2</v>
      </c>
    </row>
    <row r="47" spans="1:18" x14ac:dyDescent="0.2">
      <c r="A47" s="29"/>
      <c r="B47" s="143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</row>
    <row r="48" spans="1:18" ht="15.75" x14ac:dyDescent="0.25">
      <c r="A48" s="141" t="s">
        <v>13</v>
      </c>
    </row>
    <row r="49" spans="1:18" x14ac:dyDescent="0.2">
      <c r="A49" s="145" t="s">
        <v>3</v>
      </c>
      <c r="B49" s="149" t="s">
        <v>1</v>
      </c>
      <c r="C49" s="236" t="s">
        <v>165</v>
      </c>
      <c r="D49" s="236"/>
      <c r="E49" s="236" t="s">
        <v>166</v>
      </c>
      <c r="F49" s="236"/>
      <c r="G49" s="236" t="s">
        <v>167</v>
      </c>
      <c r="H49" s="236"/>
      <c r="I49" s="236" t="s">
        <v>168</v>
      </c>
      <c r="J49" s="236"/>
      <c r="K49" s="236" t="s">
        <v>169</v>
      </c>
      <c r="L49" s="236"/>
      <c r="M49" s="149" t="s">
        <v>170</v>
      </c>
      <c r="N49" s="145" t="s">
        <v>175</v>
      </c>
      <c r="O49" s="144"/>
      <c r="P49" s="144"/>
      <c r="R49" s="147" t="s">
        <v>174</v>
      </c>
    </row>
    <row r="50" spans="1:18" x14ac:dyDescent="0.2">
      <c r="A50" s="163">
        <v>4</v>
      </c>
      <c r="B50" s="142" t="str">
        <f>IF(A50="","",IF(VLOOKUP(A50,Schützen!$A$7:$B$14,2)="","",(VLOOKUP(A50,Schützen!$A$7:$B$14,2))))</f>
        <v>Axel Schneider</v>
      </c>
      <c r="C50" s="152">
        <v>10</v>
      </c>
      <c r="D50" s="152">
        <v>9</v>
      </c>
      <c r="E50" s="152">
        <v>9</v>
      </c>
      <c r="F50" s="152">
        <v>8</v>
      </c>
      <c r="G50" s="152">
        <v>9</v>
      </c>
      <c r="H50" s="152">
        <v>8</v>
      </c>
      <c r="I50" s="152">
        <v>10</v>
      </c>
      <c r="J50" s="152">
        <v>8</v>
      </c>
      <c r="K50" s="152">
        <v>9</v>
      </c>
      <c r="L50" s="152">
        <v>9</v>
      </c>
      <c r="M50" s="10">
        <f>SUM(C50:L50)</f>
        <v>89</v>
      </c>
      <c r="N50" s="148">
        <f>IF(R50=0,0,M50/R50)</f>
        <v>8.9</v>
      </c>
      <c r="O50" s="154"/>
      <c r="P50" s="166">
        <f>IF(M50=0,"",M50/$Q$53)</f>
        <v>17.8</v>
      </c>
      <c r="Q50" s="169">
        <f>COUNTBLANK(C50:L50)</f>
        <v>0</v>
      </c>
      <c r="R50" s="170">
        <f>10-Q50</f>
        <v>10</v>
      </c>
    </row>
    <row r="51" spans="1:18" x14ac:dyDescent="0.2">
      <c r="A51" s="163">
        <v>3</v>
      </c>
      <c r="B51" s="142" t="str">
        <f>IF(A51="","",IF(VLOOKUP(A51,Schützen!$A$7:$B$14,2)="","",(VLOOKUP(A51,Schützen!$A$7:$B$14,2))))</f>
        <v>Dirk Jacob</v>
      </c>
      <c r="C51" s="152">
        <v>10</v>
      </c>
      <c r="D51" s="152">
        <v>9</v>
      </c>
      <c r="E51" s="152">
        <v>8</v>
      </c>
      <c r="F51" s="152">
        <v>6</v>
      </c>
      <c r="G51" s="152">
        <v>7</v>
      </c>
      <c r="H51" s="152">
        <v>6</v>
      </c>
      <c r="I51" s="152">
        <v>9</v>
      </c>
      <c r="J51" s="152">
        <v>8</v>
      </c>
      <c r="K51" s="152">
        <v>6</v>
      </c>
      <c r="L51" s="152">
        <v>8</v>
      </c>
      <c r="M51" s="10">
        <f>SUM(C51:L51)</f>
        <v>77</v>
      </c>
      <c r="N51" s="148">
        <f>IF(R51=0,0,M51/R51)</f>
        <v>7.7</v>
      </c>
      <c r="O51" s="154"/>
      <c r="P51" s="167">
        <f>IF(M51=0,"",M51/$Q$53)</f>
        <v>15.4</v>
      </c>
      <c r="Q51" s="132">
        <f>COUNTBLANK(C51:L51)</f>
        <v>0</v>
      </c>
      <c r="R51" s="133">
        <f>10-Q51</f>
        <v>10</v>
      </c>
    </row>
    <row r="52" spans="1:18" x14ac:dyDescent="0.2">
      <c r="A52" s="163">
        <v>1</v>
      </c>
      <c r="B52" s="142" t="str">
        <f>IF(A52="","",IF(VLOOKUP(A52,Schützen!$A$7:$B$14,2)="","",(VLOOKUP(A52,Schützen!$A$7:$B$14,2))))</f>
        <v>Bernd Flotzinger</v>
      </c>
      <c r="C52" s="152">
        <v>10</v>
      </c>
      <c r="D52" s="152">
        <v>7</v>
      </c>
      <c r="E52" s="152">
        <v>8</v>
      </c>
      <c r="F52" s="152">
        <v>8</v>
      </c>
      <c r="G52" s="152">
        <v>10</v>
      </c>
      <c r="H52" s="152">
        <v>8</v>
      </c>
      <c r="I52" s="152">
        <v>9</v>
      </c>
      <c r="J52" s="152">
        <v>7</v>
      </c>
      <c r="K52" s="152">
        <v>10</v>
      </c>
      <c r="L52" s="152">
        <v>8</v>
      </c>
      <c r="M52" s="10">
        <f>SUM(C52:L52)</f>
        <v>85</v>
      </c>
      <c r="N52" s="148">
        <f>IF(R52=0,0,M52/R52)</f>
        <v>8.5</v>
      </c>
      <c r="O52" s="154"/>
      <c r="P52" s="168">
        <f>IF(M52=0,"",M52/$Q$53)</f>
        <v>17</v>
      </c>
      <c r="Q52" s="132">
        <f>COUNTBLANK(C52:L52)</f>
        <v>0</v>
      </c>
      <c r="R52" s="133">
        <f>10-Q52</f>
        <v>10</v>
      </c>
    </row>
    <row r="53" spans="1:18" x14ac:dyDescent="0.2">
      <c r="A53" s="29"/>
      <c r="B53" s="143" t="s">
        <v>171</v>
      </c>
      <c r="C53" s="235">
        <f>C50+D50+C51+D51+C52+D52</f>
        <v>55</v>
      </c>
      <c r="D53" s="235"/>
      <c r="E53" s="235">
        <f>E50+F50+E51+F51+E52+F52</f>
        <v>47</v>
      </c>
      <c r="F53" s="235"/>
      <c r="G53" s="235">
        <f>G50+H50+G51+H51+G52+H52</f>
        <v>48</v>
      </c>
      <c r="H53" s="235"/>
      <c r="I53" s="235">
        <f>I50+J50+I51+J51+I52+J52</f>
        <v>51</v>
      </c>
      <c r="J53" s="235"/>
      <c r="K53" s="235">
        <f>K50+L50+K51+L51+K52+L52</f>
        <v>50</v>
      </c>
      <c r="L53" s="235"/>
      <c r="M53" s="150" t="s">
        <v>20</v>
      </c>
      <c r="O53" s="164">
        <f>SUM(C53:L53)</f>
        <v>251</v>
      </c>
      <c r="P53" s="165">
        <f>IF(O53=0,0,O53/Q53)</f>
        <v>50.2</v>
      </c>
      <c r="Q53" s="171">
        <f>COUNTIF(C53:L53,"&gt;0")</f>
        <v>5</v>
      </c>
      <c r="R53" s="172">
        <f>SUM(R50:R52)</f>
        <v>30</v>
      </c>
    </row>
    <row r="54" spans="1:18" x14ac:dyDescent="0.2">
      <c r="A54" s="29"/>
      <c r="B54" s="143" t="s">
        <v>172</v>
      </c>
      <c r="C54" s="232">
        <v>51</v>
      </c>
      <c r="D54" s="232"/>
      <c r="E54" s="232">
        <v>55</v>
      </c>
      <c r="F54" s="232"/>
      <c r="G54" s="232">
        <v>54</v>
      </c>
      <c r="H54" s="232"/>
      <c r="I54" s="232">
        <v>51</v>
      </c>
      <c r="J54" s="232"/>
      <c r="K54" s="232">
        <v>55</v>
      </c>
      <c r="L54" s="232"/>
      <c r="M54" s="151" t="s">
        <v>56</v>
      </c>
    </row>
    <row r="55" spans="1:18" x14ac:dyDescent="0.2">
      <c r="A55" s="29"/>
      <c r="B55" s="143" t="s">
        <v>173</v>
      </c>
      <c r="C55" s="233" t="str">
        <f>IF(C50="",0,IF(C53&gt;C54,"2",IF(C53=C54,1,0)))</f>
        <v>2</v>
      </c>
      <c r="D55" s="233"/>
      <c r="E55" s="233">
        <f>IF(E50="",0,IF(E53&gt;E54,"2",IF(E53=E54,1,0)))</f>
        <v>0</v>
      </c>
      <c r="F55" s="233"/>
      <c r="G55" s="233">
        <f>IF(G50="",0,IF(G53&gt;G54,"2",IF(G53=G54,1,0)))</f>
        <v>0</v>
      </c>
      <c r="H55" s="233"/>
      <c r="I55" s="233">
        <f>IF(I50="",0,IF(I53&gt;I54,"2",IF(I53=I54,1,0)))</f>
        <v>1</v>
      </c>
      <c r="J55" s="233"/>
      <c r="K55" s="233">
        <f>IF(K50="",0,IF(K53&gt;K54,"2",IF(K53=K54,1,0)))</f>
        <v>0</v>
      </c>
      <c r="L55" s="233"/>
      <c r="M55" s="10">
        <f>IF(O55=6,2,IF(O55=7,2,IF(O55=5,1,0)))</f>
        <v>0</v>
      </c>
      <c r="O55" s="10">
        <f>IF(C55="","",C55+E55+G55+I55+K55)</f>
        <v>3</v>
      </c>
    </row>
    <row r="56" spans="1:18" x14ac:dyDescent="0.2">
      <c r="A56" s="29"/>
      <c r="B56" s="143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8" ht="15.75" x14ac:dyDescent="0.25">
      <c r="A57" s="141" t="s">
        <v>14</v>
      </c>
    </row>
    <row r="58" spans="1:18" x14ac:dyDescent="0.2">
      <c r="A58" s="145" t="s">
        <v>3</v>
      </c>
      <c r="B58" s="149" t="s">
        <v>1</v>
      </c>
      <c r="C58" s="236" t="s">
        <v>165</v>
      </c>
      <c r="D58" s="236"/>
      <c r="E58" s="236" t="s">
        <v>166</v>
      </c>
      <c r="F58" s="236"/>
      <c r="G58" s="236" t="s">
        <v>167</v>
      </c>
      <c r="H58" s="236"/>
      <c r="I58" s="236" t="s">
        <v>168</v>
      </c>
      <c r="J58" s="236"/>
      <c r="K58" s="236" t="s">
        <v>169</v>
      </c>
      <c r="L58" s="236"/>
      <c r="M58" s="149" t="s">
        <v>170</v>
      </c>
      <c r="N58" s="145" t="s">
        <v>175</v>
      </c>
      <c r="O58" s="144"/>
      <c r="P58" s="144"/>
      <c r="R58" s="147" t="s">
        <v>174</v>
      </c>
    </row>
    <row r="59" spans="1:18" x14ac:dyDescent="0.2">
      <c r="A59" s="163">
        <v>4</v>
      </c>
      <c r="B59" s="142" t="str">
        <f>IF(A59="","",IF(VLOOKUP(A59,Schützen!$A$7:$B$14,2)="","",(VLOOKUP(A59,Schützen!$A$7:$B$14,2))))</f>
        <v>Axel Schneider</v>
      </c>
      <c r="C59" s="152">
        <v>9</v>
      </c>
      <c r="D59" s="152">
        <v>8</v>
      </c>
      <c r="E59" s="152">
        <v>9</v>
      </c>
      <c r="F59" s="152">
        <v>9</v>
      </c>
      <c r="G59" s="152">
        <v>9</v>
      </c>
      <c r="H59" s="152">
        <v>7</v>
      </c>
      <c r="I59" s="152">
        <v>9</v>
      </c>
      <c r="J59" s="152">
        <v>8</v>
      </c>
      <c r="K59" s="152"/>
      <c r="L59" s="152"/>
      <c r="M59" s="10">
        <f>SUM(C59:L59)</f>
        <v>68</v>
      </c>
      <c r="N59" s="148">
        <f>IF(R59=0,0,M59/R59)</f>
        <v>8.5</v>
      </c>
      <c r="O59" s="154"/>
      <c r="P59" s="166">
        <f>IF(M59=0,"",M59/$Q$62)</f>
        <v>17</v>
      </c>
      <c r="Q59" s="169">
        <f>COUNTBLANK(C59:L59)</f>
        <v>2</v>
      </c>
      <c r="R59" s="170">
        <f>10-Q59</f>
        <v>8</v>
      </c>
    </row>
    <row r="60" spans="1:18" x14ac:dyDescent="0.2">
      <c r="A60" s="163">
        <v>3</v>
      </c>
      <c r="B60" s="142" t="str">
        <f>IF(A60="","",IF(VLOOKUP(A60,Schützen!$A$7:$B$14,2)="","",(VLOOKUP(A60,Schützen!$A$7:$B$14,2))))</f>
        <v>Dirk Jacob</v>
      </c>
      <c r="C60" s="152">
        <v>9</v>
      </c>
      <c r="D60" s="152">
        <v>9</v>
      </c>
      <c r="E60" s="152">
        <v>9</v>
      </c>
      <c r="F60" s="152">
        <v>7</v>
      </c>
      <c r="G60" s="152">
        <v>10</v>
      </c>
      <c r="H60" s="152">
        <v>9</v>
      </c>
      <c r="I60" s="152">
        <v>10</v>
      </c>
      <c r="J60" s="152">
        <v>8</v>
      </c>
      <c r="K60" s="152"/>
      <c r="L60" s="152"/>
      <c r="M60" s="10">
        <f>SUM(C60:L60)</f>
        <v>71</v>
      </c>
      <c r="N60" s="148">
        <f>IF(R60=0,0,M60/R60)</f>
        <v>8.875</v>
      </c>
      <c r="O60" s="154"/>
      <c r="P60" s="167">
        <f>IF(M60=0,"",M60/$Q$62)</f>
        <v>17.75</v>
      </c>
      <c r="Q60" s="132">
        <f>COUNTBLANK(C60:L60)</f>
        <v>2</v>
      </c>
      <c r="R60" s="133">
        <f>10-Q60</f>
        <v>8</v>
      </c>
    </row>
    <row r="61" spans="1:18" x14ac:dyDescent="0.2">
      <c r="A61" s="163">
        <v>1</v>
      </c>
      <c r="B61" s="142" t="str">
        <f>IF(A61="","",IF(VLOOKUP(A61,Schützen!$A$7:$B$14,2)="","",(VLOOKUP(A61,Schützen!$A$7:$B$14,2))))</f>
        <v>Bernd Flotzinger</v>
      </c>
      <c r="C61" s="152">
        <v>10</v>
      </c>
      <c r="D61" s="152">
        <v>9</v>
      </c>
      <c r="E61" s="152">
        <v>10</v>
      </c>
      <c r="F61" s="152">
        <v>7</v>
      </c>
      <c r="G61" s="152">
        <v>9</v>
      </c>
      <c r="H61" s="152">
        <v>6</v>
      </c>
      <c r="I61" s="152">
        <v>10</v>
      </c>
      <c r="J61" s="152">
        <v>7</v>
      </c>
      <c r="K61" s="152"/>
      <c r="L61" s="152"/>
      <c r="M61" s="10">
        <f>SUM(C61:L61)</f>
        <v>68</v>
      </c>
      <c r="N61" s="148">
        <f>IF(R61=0,0,M61/R61)</f>
        <v>8.5</v>
      </c>
      <c r="O61" s="154"/>
      <c r="P61" s="168">
        <f>IF(M61=0,"",M61/$Q$62)</f>
        <v>17</v>
      </c>
      <c r="Q61" s="132">
        <f>COUNTBLANK(C61:L61)</f>
        <v>2</v>
      </c>
      <c r="R61" s="133">
        <f>10-Q61</f>
        <v>8</v>
      </c>
    </row>
    <row r="62" spans="1:18" x14ac:dyDescent="0.2">
      <c r="A62" s="29"/>
      <c r="B62" s="143" t="s">
        <v>171</v>
      </c>
      <c r="C62" s="235">
        <f>C59+D59+C60+D60+C61+D61</f>
        <v>54</v>
      </c>
      <c r="D62" s="235"/>
      <c r="E62" s="235">
        <f>E59+F59+E60+F60+E61+F61</f>
        <v>51</v>
      </c>
      <c r="F62" s="235"/>
      <c r="G62" s="235">
        <f>G59+H59+G60+H60+G61+H61</f>
        <v>50</v>
      </c>
      <c r="H62" s="235"/>
      <c r="I62" s="235">
        <f>I59+J59+I60+J60+I61+J61</f>
        <v>52</v>
      </c>
      <c r="J62" s="235"/>
      <c r="K62" s="235">
        <f>K59+L59+K60+L60+K61+L61</f>
        <v>0</v>
      </c>
      <c r="L62" s="235"/>
      <c r="M62" s="150" t="s">
        <v>20</v>
      </c>
      <c r="O62" s="164">
        <f>SUM(C62:L62)</f>
        <v>207</v>
      </c>
      <c r="P62" s="165">
        <f>IF(O62=0,0,O62/Q62)</f>
        <v>51.75</v>
      </c>
      <c r="Q62" s="171">
        <f>COUNTIF(C62:L62,"&gt;0")</f>
        <v>4</v>
      </c>
      <c r="R62" s="172">
        <f>SUM(R59:R61)</f>
        <v>24</v>
      </c>
    </row>
    <row r="63" spans="1:18" x14ac:dyDescent="0.2">
      <c r="A63" s="29"/>
      <c r="B63" s="143" t="s">
        <v>172</v>
      </c>
      <c r="C63" s="232">
        <v>50</v>
      </c>
      <c r="D63" s="232"/>
      <c r="E63" s="232">
        <v>49</v>
      </c>
      <c r="F63" s="232"/>
      <c r="G63" s="232">
        <v>52</v>
      </c>
      <c r="H63" s="232"/>
      <c r="I63" s="232">
        <v>50</v>
      </c>
      <c r="J63" s="232"/>
      <c r="K63" s="232"/>
      <c r="L63" s="232"/>
      <c r="M63" s="151" t="s">
        <v>56</v>
      </c>
    </row>
    <row r="64" spans="1:18" x14ac:dyDescent="0.2">
      <c r="A64" s="29"/>
      <c r="B64" s="143" t="s">
        <v>173</v>
      </c>
      <c r="C64" s="233" t="str">
        <f>IF(C59="",0,IF(C62&gt;C63,"2",IF(C62=C63,1,0)))</f>
        <v>2</v>
      </c>
      <c r="D64" s="233"/>
      <c r="E64" s="233" t="str">
        <f>IF(E59="",0,IF(E62&gt;E63,"2",IF(E62=E63,1,0)))</f>
        <v>2</v>
      </c>
      <c r="F64" s="233"/>
      <c r="G64" s="233">
        <f>IF(G59="",0,IF(G62&gt;G63,"2",IF(G62=G63,1,0)))</f>
        <v>0</v>
      </c>
      <c r="H64" s="233"/>
      <c r="I64" s="233" t="str">
        <f>IF(I59="",0,IF(I62&gt;I63,"2",IF(I62=I63,1,0)))</f>
        <v>2</v>
      </c>
      <c r="J64" s="233"/>
      <c r="K64" s="233">
        <f>IF(K59="",0,IF(K62&gt;K63,"2",IF(K62=K63,1,0)))</f>
        <v>0</v>
      </c>
      <c r="L64" s="233"/>
      <c r="M64" s="10">
        <f>IF(O64=6,2,IF(O64=7,2,IF(O64=5,1,0)))</f>
        <v>2</v>
      </c>
      <c r="O64" s="10">
        <f>IF(C64="","",C64+E64+G64+I64+K64)</f>
        <v>6</v>
      </c>
    </row>
    <row r="65" spans="1:15" x14ac:dyDescent="0.2">
      <c r="A65" s="29"/>
      <c r="B65" s="143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15" x14ac:dyDescent="0.2">
      <c r="A66" s="29"/>
      <c r="B66" s="143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5" x14ac:dyDescent="0.2">
      <c r="A67" s="29"/>
      <c r="B67" s="143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1:15" x14ac:dyDescent="0.2">
      <c r="A68" s="29"/>
      <c r="B68" s="153" t="s">
        <v>176</v>
      </c>
      <c r="C68" s="237">
        <f>IF(O68=0,0,(SUM(C8:L8)+SUM(C17:L17)+SUM(C26:L26)+SUM(C35:L35)+SUM(C44:L44)+SUM(C53:L53)+SUM(C62:L62))/O68)</f>
        <v>50.633333333333333</v>
      </c>
      <c r="D68" s="237"/>
      <c r="E68" s="29"/>
      <c r="F68" s="29"/>
      <c r="G68" s="29"/>
      <c r="H68" s="29"/>
      <c r="I68" s="29"/>
      <c r="J68" s="29"/>
      <c r="K68" s="29"/>
      <c r="L68" s="29"/>
      <c r="M68" s="29"/>
      <c r="O68" s="72">
        <f>Q8+Q17+Q26+Q35+Q44+Q53+Q62</f>
        <v>30</v>
      </c>
    </row>
    <row r="69" spans="1:15" x14ac:dyDescent="0.2">
      <c r="A69" s="29"/>
      <c r="B69" s="153" t="s">
        <v>177</v>
      </c>
      <c r="C69" s="238">
        <f>IF(O69=0,0,(SUM(C5:L7)+SUM(C14:L16)+SUM(C23:L25)+SUM(C32:L34)+SUM(C41:L43)+SUM(C50:L52)+SUM(C59:L61))/O69)</f>
        <v>8.4388888888888882</v>
      </c>
      <c r="D69" s="239"/>
      <c r="E69" s="29"/>
      <c r="F69" s="29"/>
      <c r="G69" s="29"/>
      <c r="H69" s="29"/>
      <c r="I69" s="29"/>
      <c r="J69" s="29"/>
      <c r="K69" s="29"/>
      <c r="L69" s="29"/>
      <c r="M69" s="29"/>
      <c r="O69" s="72">
        <f>R8+R17+R26+R35+R44+R53+R62</f>
        <v>180</v>
      </c>
    </row>
    <row r="70" spans="1:15" x14ac:dyDescent="0.2">
      <c r="A70" s="29"/>
      <c r="B70" s="143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  <row r="71" spans="1:15" x14ac:dyDescent="0.2">
      <c r="A71" s="29"/>
      <c r="B71" s="143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</row>
  </sheetData>
  <sheetProtection sheet="1" objects="1" scenarios="1" selectLockedCells="1"/>
  <customSheetViews>
    <customSheetView guid="{38C5960F-393B-4F2B-8EBD-87B6596F176A}" showGridLines="0" showRowCol="0" hiddenColumns="1">
      <selection activeCell="K61" sqref="K61"/>
      <rowBreaks count="1" manualBreakCount="1">
        <brk id="37" max="16383" man="1"/>
      </rowBreaks>
      <pageMargins left="0.78740157480314965" right="0" top="0.59055118110236227" bottom="0.59055118110236227" header="0.59055118110236227" footer="0.51181102362204722"/>
      <pageSetup paperSize="9" orientation="landscape" horizontalDpi="300" verticalDpi="300" r:id="rId1"/>
      <headerFooter alignWithMargins="0">
        <oddFooter>&amp;LErstell von:
Manuel Spies
&amp;G</oddFooter>
      </headerFooter>
    </customSheetView>
  </customSheetViews>
  <mergeCells count="143">
    <mergeCell ref="C69:D69"/>
    <mergeCell ref="C64:D64"/>
    <mergeCell ref="E64:F64"/>
    <mergeCell ref="G64:H64"/>
    <mergeCell ref="I64:J64"/>
    <mergeCell ref="K64:L64"/>
    <mergeCell ref="C68:D68"/>
    <mergeCell ref="C62:D62"/>
    <mergeCell ref="E62:F62"/>
    <mergeCell ref="G62:H62"/>
    <mergeCell ref="I62:J62"/>
    <mergeCell ref="K62:L62"/>
    <mergeCell ref="C63:D63"/>
    <mergeCell ref="E63:F63"/>
    <mergeCell ref="G63:H63"/>
    <mergeCell ref="I63:J63"/>
    <mergeCell ref="K63:L63"/>
    <mergeCell ref="C55:D55"/>
    <mergeCell ref="E55:F55"/>
    <mergeCell ref="G55:H55"/>
    <mergeCell ref="I55:J55"/>
    <mergeCell ref="K55:L55"/>
    <mergeCell ref="C58:D58"/>
    <mergeCell ref="E58:F58"/>
    <mergeCell ref="G58:H58"/>
    <mergeCell ref="I58:J58"/>
    <mergeCell ref="K58:L58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46:D46"/>
    <mergeCell ref="E46:F46"/>
    <mergeCell ref="G46:H46"/>
    <mergeCell ref="I46:J46"/>
    <mergeCell ref="K46:L46"/>
    <mergeCell ref="C49:D49"/>
    <mergeCell ref="E49:F49"/>
    <mergeCell ref="G49:H49"/>
    <mergeCell ref="I49:J49"/>
    <mergeCell ref="K49:L49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37:D37"/>
    <mergeCell ref="E37:F37"/>
    <mergeCell ref="G37:H37"/>
    <mergeCell ref="I37:J37"/>
    <mergeCell ref="K37:L37"/>
    <mergeCell ref="C40:D40"/>
    <mergeCell ref="E40:F40"/>
    <mergeCell ref="G40:H40"/>
    <mergeCell ref="I40:J40"/>
    <mergeCell ref="K40:L40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28:D28"/>
    <mergeCell ref="E28:F28"/>
    <mergeCell ref="G28:H28"/>
    <mergeCell ref="I28:J28"/>
    <mergeCell ref="K28:L28"/>
    <mergeCell ref="C31:D31"/>
    <mergeCell ref="E31:F31"/>
    <mergeCell ref="G31:H31"/>
    <mergeCell ref="I31:J31"/>
    <mergeCell ref="K31:L31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19:D19"/>
    <mergeCell ref="E19:F19"/>
    <mergeCell ref="G19:H19"/>
    <mergeCell ref="I19:J19"/>
    <mergeCell ref="K19:L19"/>
    <mergeCell ref="C22:D22"/>
    <mergeCell ref="E22:F22"/>
    <mergeCell ref="G22:H22"/>
    <mergeCell ref="I22:J22"/>
    <mergeCell ref="K22:L22"/>
    <mergeCell ref="C17:D17"/>
    <mergeCell ref="E17:F17"/>
    <mergeCell ref="G17:H17"/>
    <mergeCell ref="I17:J17"/>
    <mergeCell ref="K17:L17"/>
    <mergeCell ref="C18:D18"/>
    <mergeCell ref="E18:F18"/>
    <mergeCell ref="G18:H18"/>
    <mergeCell ref="I18:J18"/>
    <mergeCell ref="K18:L18"/>
    <mergeCell ref="C10:D10"/>
    <mergeCell ref="E10:F10"/>
    <mergeCell ref="G10:H10"/>
    <mergeCell ref="I10:J10"/>
    <mergeCell ref="K10:L10"/>
    <mergeCell ref="C13:D13"/>
    <mergeCell ref="E13:F13"/>
    <mergeCell ref="G13:H13"/>
    <mergeCell ref="I13:J13"/>
    <mergeCell ref="K13:L13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A2:M2"/>
    <mergeCell ref="C4:D4"/>
    <mergeCell ref="E4:F4"/>
    <mergeCell ref="G4:H4"/>
    <mergeCell ref="I4:J4"/>
    <mergeCell ref="K4:L4"/>
  </mergeCells>
  <phoneticPr fontId="3" type="noConversion"/>
  <pageMargins left="0.78740157480314965" right="0" top="0.59055118110236227" bottom="0.59055118110236227" header="0.59055118110236227" footer="0.51181102362204722"/>
  <pageSetup paperSize="9" orientation="landscape" horizontalDpi="300" verticalDpi="300" r:id="rId2"/>
  <headerFooter alignWithMargins="0">
    <oddFooter>&amp;LErstell von:
Manuel Spies
&amp;G</oddFooter>
  </headerFooter>
  <rowBreaks count="1" manualBreakCount="1">
    <brk id="37" max="16383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6" name="Button 7">
              <controlPr defaultSize="0" print="0" autoFill="0" autoPict="0" macro="[0]!startseite">
                <anchor moveWithCells="1" sizeWithCells="1">
                  <from>
                    <xdr:col>0</xdr:col>
                    <xdr:colOff>28575</xdr:colOff>
                    <xdr:row>0</xdr:row>
                    <xdr:rowOff>0</xdr:rowOff>
                  </from>
                  <to>
                    <xdr:col>1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Button 11">
              <controlPr defaultSize="0" print="0" autoFill="0" autoPict="0" macro="[0]!_wkt1">
                <anchor moveWithCells="1" sizeWithCells="1">
                  <from>
                    <xdr:col>1</xdr:col>
                    <xdr:colOff>638175</xdr:colOff>
                    <xdr:row>0</xdr:row>
                    <xdr:rowOff>0</xdr:rowOff>
                  </from>
                  <to>
                    <xdr:col>2</xdr:col>
                    <xdr:colOff>666750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Button 12">
              <controlPr defaultSize="0" print="0" autoFill="0" autoPict="0" macro="[0]!_wkt3">
                <anchor moveWithCells="1" sizeWithCells="1">
                  <from>
                    <xdr:col>2</xdr:col>
                    <xdr:colOff>704850</xdr:colOff>
                    <xdr:row>0</xdr:row>
                    <xdr:rowOff>0</xdr:rowOff>
                  </from>
                  <to>
                    <xdr:col>2</xdr:col>
                    <xdr:colOff>295275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Button 13">
              <controlPr defaultSize="0" print="0" autoFill="0" autoPict="0" macro="[0]!_wkt4">
                <anchor moveWithCells="1" sizeWithCells="1">
                  <from>
                    <xdr:col>2</xdr:col>
                    <xdr:colOff>1809750</xdr:colOff>
                    <xdr:row>0</xdr:row>
                    <xdr:rowOff>0</xdr:rowOff>
                  </from>
                  <to>
                    <xdr:col>4</xdr:col>
                    <xdr:colOff>171450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" name="Button 25">
              <controlPr defaultSize="0" print="0" autoFill="0" autoPict="0" macro="[0]!startseite">
                <anchor moveWithCells="1" sizeWithCells="1">
                  <from>
                    <xdr:col>0</xdr:col>
                    <xdr:colOff>66675</xdr:colOff>
                    <xdr:row>0</xdr:row>
                    <xdr:rowOff>57150</xdr:rowOff>
                  </from>
                  <to>
                    <xdr:col>1</xdr:col>
                    <xdr:colOff>295275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1" name="Button 26">
              <controlPr defaultSize="0" print="0" autoFill="0" autoPict="0" macro="[0]!_wkt1">
                <anchor moveWithCells="1" sizeWithCells="1">
                  <from>
                    <xdr:col>1</xdr:col>
                    <xdr:colOff>400050</xdr:colOff>
                    <xdr:row>0</xdr:row>
                    <xdr:rowOff>57150</xdr:rowOff>
                  </from>
                  <to>
                    <xdr:col>1</xdr:col>
                    <xdr:colOff>1466850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2" name="Button 27">
              <controlPr defaultSize="0" print="0" autoFill="0" autoPict="0" macro="[0]!_wkt3">
                <anchor moveWithCells="1" sizeWithCells="1">
                  <from>
                    <xdr:col>1</xdr:col>
                    <xdr:colOff>1504950</xdr:colOff>
                    <xdr:row>0</xdr:row>
                    <xdr:rowOff>57150</xdr:rowOff>
                  </from>
                  <to>
                    <xdr:col>5</xdr:col>
                    <xdr:colOff>123825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3" name="Button 28">
              <controlPr defaultSize="0" print="0" autoFill="0" autoPict="0" macro="[0]!_wkt4">
                <anchor moveWithCells="1" sizeWithCells="1">
                  <from>
                    <xdr:col>5</xdr:col>
                    <xdr:colOff>161925</xdr:colOff>
                    <xdr:row>0</xdr:row>
                    <xdr:rowOff>57150</xdr:rowOff>
                  </from>
                  <to>
                    <xdr:col>9</xdr:col>
                    <xdr:colOff>47625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4" name="Button 29">
              <controlPr defaultSize="0" print="0" autoFill="0" autoPict="0" macro="[0]!drucken1">
                <anchor moveWithCells="1">
                  <from>
                    <xdr:col>0</xdr:col>
                    <xdr:colOff>66675</xdr:colOff>
                    <xdr:row>0</xdr:row>
                    <xdr:rowOff>352425</xdr:rowOff>
                  </from>
                  <to>
                    <xdr:col>1</xdr:col>
                    <xdr:colOff>295275</xdr:colOff>
                    <xdr:row>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autoPageBreaks="0"/>
  </sheetPr>
  <dimension ref="A1:R71"/>
  <sheetViews>
    <sheetView showGridLines="0" showRowColHeaders="0" workbookViewId="0">
      <selection activeCell="C63" sqref="C63:D63"/>
    </sheetView>
  </sheetViews>
  <sheetFormatPr baseColWidth="10" defaultRowHeight="12.75" x14ac:dyDescent="0.2"/>
  <cols>
    <col min="1" max="1" width="12.5703125" style="26" bestFit="1" customWidth="1"/>
    <col min="2" max="2" width="23.42578125" style="125" customWidth="1"/>
    <col min="3" max="12" width="4.42578125" style="125" customWidth="1"/>
    <col min="13" max="13" width="8" style="125" bestFit="1" customWidth="1"/>
    <col min="14" max="14" width="7.140625" style="72" bestFit="1" customWidth="1"/>
    <col min="15" max="18" width="11.42578125" style="72" hidden="1" customWidth="1"/>
    <col min="19" max="16384" width="11.42578125" style="72"/>
  </cols>
  <sheetData>
    <row r="1" spans="1:18" ht="33" customHeight="1" x14ac:dyDescent="0.2"/>
    <row r="2" spans="1:18" s="140" customFormat="1" ht="20.25" x14ac:dyDescent="0.3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8" ht="15.75" x14ac:dyDescent="0.25">
      <c r="A3" s="141" t="s">
        <v>8</v>
      </c>
    </row>
    <row r="4" spans="1:18" x14ac:dyDescent="0.2">
      <c r="A4" s="145" t="s">
        <v>3</v>
      </c>
      <c r="B4" s="149" t="s">
        <v>1</v>
      </c>
      <c r="C4" s="236" t="s">
        <v>165</v>
      </c>
      <c r="D4" s="236"/>
      <c r="E4" s="236" t="s">
        <v>166</v>
      </c>
      <c r="F4" s="236"/>
      <c r="G4" s="236" t="s">
        <v>167</v>
      </c>
      <c r="H4" s="236"/>
      <c r="I4" s="236" t="s">
        <v>168</v>
      </c>
      <c r="J4" s="236"/>
      <c r="K4" s="236" t="s">
        <v>169</v>
      </c>
      <c r="L4" s="236"/>
      <c r="M4" s="149" t="s">
        <v>170</v>
      </c>
      <c r="N4" s="145" t="s">
        <v>175</v>
      </c>
      <c r="O4" s="144"/>
      <c r="P4" s="144"/>
      <c r="R4" s="147" t="s">
        <v>174</v>
      </c>
    </row>
    <row r="5" spans="1:18" x14ac:dyDescent="0.2">
      <c r="A5" s="163">
        <v>3</v>
      </c>
      <c r="B5" s="142" t="str">
        <f>IF(A5="","",IF(VLOOKUP(A5,Schützen!$A$7:$B$14,2)="","",(VLOOKUP(A5,Schützen!$A$7:$B$14,2))))</f>
        <v>Dirk Jacob</v>
      </c>
      <c r="C5" s="152">
        <v>10</v>
      </c>
      <c r="D5" s="152">
        <v>8</v>
      </c>
      <c r="E5" s="152">
        <v>10</v>
      </c>
      <c r="F5" s="152">
        <v>9</v>
      </c>
      <c r="G5" s="152">
        <v>10</v>
      </c>
      <c r="H5" s="152">
        <v>8</v>
      </c>
      <c r="I5" s="152"/>
      <c r="J5" s="152"/>
      <c r="K5" s="152"/>
      <c r="L5" s="152"/>
      <c r="M5" s="10">
        <f>SUM(C5:L5)</f>
        <v>55</v>
      </c>
      <c r="N5" s="148">
        <f>IF(R5=0,0,M5/R5)</f>
        <v>9.1666666666666661</v>
      </c>
      <c r="O5" s="154"/>
      <c r="P5" s="166">
        <f>IF(M5=0,"",M5/$Q$8)</f>
        <v>18.333333333333332</v>
      </c>
      <c r="Q5" s="169">
        <f>COUNTBLANK(C5:L5)</f>
        <v>4</v>
      </c>
      <c r="R5" s="170">
        <f>10-Q5</f>
        <v>6</v>
      </c>
    </row>
    <row r="6" spans="1:18" x14ac:dyDescent="0.2">
      <c r="A6" s="163">
        <v>4</v>
      </c>
      <c r="B6" s="142" t="str">
        <f>IF(A6="","",IF(VLOOKUP(A6,Schützen!$A$7:$B$14,2)="","",(VLOOKUP(A6,Schützen!$A$7:$B$14,2))))</f>
        <v>Axel Schneider</v>
      </c>
      <c r="C6" s="152">
        <v>10</v>
      </c>
      <c r="D6" s="152">
        <v>8</v>
      </c>
      <c r="E6" s="152">
        <v>10</v>
      </c>
      <c r="F6" s="152">
        <v>9</v>
      </c>
      <c r="G6" s="152">
        <v>10</v>
      </c>
      <c r="H6" s="152">
        <v>10</v>
      </c>
      <c r="I6" s="152"/>
      <c r="J6" s="152"/>
      <c r="K6" s="152"/>
      <c r="L6" s="152"/>
      <c r="M6" s="10">
        <f>SUM(C6:L6)</f>
        <v>57</v>
      </c>
      <c r="N6" s="148">
        <f>IF(R6=0,0,M6/R6)</f>
        <v>9.5</v>
      </c>
      <c r="O6" s="154"/>
      <c r="P6" s="167">
        <f>IF(M6=0,"",M6/$Q$8)</f>
        <v>19</v>
      </c>
      <c r="Q6" s="132">
        <f>COUNTBLANK(C6:L6)</f>
        <v>4</v>
      </c>
      <c r="R6" s="133">
        <f>10-Q6</f>
        <v>6</v>
      </c>
    </row>
    <row r="7" spans="1:18" x14ac:dyDescent="0.2">
      <c r="A7" s="163">
        <v>2</v>
      </c>
      <c r="B7" s="142" t="str">
        <f>IF(A7="","",IF(VLOOKUP(A7,Schützen!$A$7:$B$14,2)="","",(VLOOKUP(A7,Schützen!$A$7:$B$14,2))))</f>
        <v>Jochen Schwertner</v>
      </c>
      <c r="C7" s="152">
        <v>10</v>
      </c>
      <c r="D7" s="152">
        <v>9</v>
      </c>
      <c r="E7" s="152">
        <v>9</v>
      </c>
      <c r="F7" s="152">
        <v>8</v>
      </c>
      <c r="G7" s="152">
        <v>9</v>
      </c>
      <c r="H7" s="152">
        <v>9</v>
      </c>
      <c r="I7" s="152"/>
      <c r="J7" s="152"/>
      <c r="K7" s="152"/>
      <c r="L7" s="152"/>
      <c r="M7" s="10">
        <f>SUM(C7:L7)</f>
        <v>54</v>
      </c>
      <c r="N7" s="148">
        <f>IF(R7=0,0,M7/R7)</f>
        <v>9</v>
      </c>
      <c r="O7" s="154"/>
      <c r="P7" s="168">
        <f>IF(M7=0,"",M7/$Q$8)</f>
        <v>18</v>
      </c>
      <c r="Q7" s="132">
        <f>COUNTBLANK(C7:L7)</f>
        <v>4</v>
      </c>
      <c r="R7" s="133">
        <f>10-Q7</f>
        <v>6</v>
      </c>
    </row>
    <row r="8" spans="1:18" x14ac:dyDescent="0.2">
      <c r="A8" s="29"/>
      <c r="B8" s="143" t="s">
        <v>171</v>
      </c>
      <c r="C8" s="235">
        <f>C5+D5+C6+D6+C7+D7</f>
        <v>55</v>
      </c>
      <c r="D8" s="235"/>
      <c r="E8" s="235">
        <f>E5+F5+E6+F6+E7+F7</f>
        <v>55</v>
      </c>
      <c r="F8" s="235"/>
      <c r="G8" s="235">
        <f>G5+H5+G6+H6+G7+H7</f>
        <v>56</v>
      </c>
      <c r="H8" s="235"/>
      <c r="I8" s="235">
        <f>I5+J5+I6+J6+I7+J7</f>
        <v>0</v>
      </c>
      <c r="J8" s="235"/>
      <c r="K8" s="235">
        <f>K5+L5+K6+L6+K7+L7</f>
        <v>0</v>
      </c>
      <c r="L8" s="235"/>
      <c r="M8" s="150" t="s">
        <v>20</v>
      </c>
      <c r="O8" s="164">
        <f>SUM(C8:L8)</f>
        <v>166</v>
      </c>
      <c r="P8" s="165">
        <f>IF(O8=0,0,O8/Q8)</f>
        <v>55.333333333333336</v>
      </c>
      <c r="Q8" s="171">
        <f>COUNTIF(C8:L8,"&gt;0")</f>
        <v>3</v>
      </c>
      <c r="R8" s="172">
        <f>SUM(R5:R7)</f>
        <v>18</v>
      </c>
    </row>
    <row r="9" spans="1:18" x14ac:dyDescent="0.2">
      <c r="A9" s="29"/>
      <c r="B9" s="143" t="s">
        <v>172</v>
      </c>
      <c r="C9" s="232">
        <v>52</v>
      </c>
      <c r="D9" s="232"/>
      <c r="E9" s="232">
        <v>53</v>
      </c>
      <c r="F9" s="232"/>
      <c r="G9" s="232">
        <v>52</v>
      </c>
      <c r="H9" s="232"/>
      <c r="I9" s="232"/>
      <c r="J9" s="232"/>
      <c r="K9" s="232"/>
      <c r="L9" s="232"/>
      <c r="M9" s="151" t="s">
        <v>56</v>
      </c>
    </row>
    <row r="10" spans="1:18" x14ac:dyDescent="0.2">
      <c r="A10" s="29"/>
      <c r="B10" s="143" t="s">
        <v>173</v>
      </c>
      <c r="C10" s="233" t="str">
        <f>IF(C5="",0,IF(C8&gt;C9,"2",IF(C8=C9,1,0)))</f>
        <v>2</v>
      </c>
      <c r="D10" s="233"/>
      <c r="E10" s="233" t="str">
        <f>IF(E5="",0,IF(E8&gt;E9,"2",IF(E8=E9,1,0)))</f>
        <v>2</v>
      </c>
      <c r="F10" s="233"/>
      <c r="G10" s="233" t="str">
        <f>IF(G5="",0,IF(G8&gt;G9,"2",IF(G8=G9,1,0)))</f>
        <v>2</v>
      </c>
      <c r="H10" s="233"/>
      <c r="I10" s="233">
        <f>IF(I5="",0,IF(I8&gt;I9,"2",IF(I8=I9,1,0)))</f>
        <v>0</v>
      </c>
      <c r="J10" s="233"/>
      <c r="K10" s="233">
        <f>IF(K5="",0,IF(K8&gt;K9,"2",IF(K8=K9,1,0)))</f>
        <v>0</v>
      </c>
      <c r="L10" s="233"/>
      <c r="M10" s="10">
        <f>IF(O10=6,2,IF(O10=7,2,IF(O10=5,1,0)))</f>
        <v>2</v>
      </c>
      <c r="O10" s="10">
        <f>IF(C10="","",C10+E10+G10+I10+K10)</f>
        <v>6</v>
      </c>
    </row>
    <row r="11" spans="1:18" x14ac:dyDescent="0.2">
      <c r="A11" s="29"/>
      <c r="B11" s="143"/>
      <c r="C11" s="72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8" ht="15.75" x14ac:dyDescent="0.25">
      <c r="A12" s="141" t="s">
        <v>9</v>
      </c>
    </row>
    <row r="13" spans="1:18" x14ac:dyDescent="0.2">
      <c r="A13" s="145" t="s">
        <v>3</v>
      </c>
      <c r="B13" s="149" t="s">
        <v>1</v>
      </c>
      <c r="C13" s="236" t="s">
        <v>165</v>
      </c>
      <c r="D13" s="236"/>
      <c r="E13" s="236" t="s">
        <v>166</v>
      </c>
      <c r="F13" s="236"/>
      <c r="G13" s="236" t="s">
        <v>167</v>
      </c>
      <c r="H13" s="236"/>
      <c r="I13" s="236" t="s">
        <v>168</v>
      </c>
      <c r="J13" s="236"/>
      <c r="K13" s="236" t="s">
        <v>169</v>
      </c>
      <c r="L13" s="236"/>
      <c r="M13" s="149" t="s">
        <v>170</v>
      </c>
      <c r="N13" s="145" t="s">
        <v>175</v>
      </c>
      <c r="O13" s="144"/>
      <c r="P13" s="144"/>
      <c r="R13" s="147" t="s">
        <v>174</v>
      </c>
    </row>
    <row r="14" spans="1:18" x14ac:dyDescent="0.2">
      <c r="A14" s="163">
        <v>3</v>
      </c>
      <c r="B14" s="142" t="str">
        <f>IF(A14="","",IF(VLOOKUP(A14,Schützen!$A$7:$B$14,2)="","",(VLOOKUP(A14,Schützen!$A$7:$B$14,2))))</f>
        <v>Dirk Jacob</v>
      </c>
      <c r="C14" s="152">
        <v>8</v>
      </c>
      <c r="D14" s="152">
        <v>8</v>
      </c>
      <c r="E14" s="152">
        <v>10</v>
      </c>
      <c r="F14" s="152">
        <v>9</v>
      </c>
      <c r="G14" s="152">
        <v>9</v>
      </c>
      <c r="H14" s="152">
        <v>7</v>
      </c>
      <c r="I14" s="152">
        <v>9</v>
      </c>
      <c r="J14" s="152">
        <v>8</v>
      </c>
      <c r="K14" s="152">
        <v>9</v>
      </c>
      <c r="L14" s="152">
        <v>7</v>
      </c>
      <c r="M14" s="10">
        <f>SUM(C14:L14)</f>
        <v>84</v>
      </c>
      <c r="N14" s="148">
        <f>IF(R14=0,0,M14/R14)</f>
        <v>8.4</v>
      </c>
      <c r="O14" s="154"/>
      <c r="P14" s="166">
        <f>IF(M14=0,"",M14/$Q$17)</f>
        <v>16.8</v>
      </c>
      <c r="Q14" s="169">
        <f>COUNTBLANK(C14:L14)</f>
        <v>0</v>
      </c>
      <c r="R14" s="170">
        <f>10-Q14</f>
        <v>10</v>
      </c>
    </row>
    <row r="15" spans="1:18" x14ac:dyDescent="0.2">
      <c r="A15" s="163">
        <v>4</v>
      </c>
      <c r="B15" s="142" t="str">
        <f>IF(A15="","",IF(VLOOKUP(A15,Schützen!$A$7:$B$14,2)="","",(VLOOKUP(A15,Schützen!$A$7:$B$14,2))))</f>
        <v>Axel Schneider</v>
      </c>
      <c r="C15" s="152">
        <v>10</v>
      </c>
      <c r="D15" s="152">
        <v>9</v>
      </c>
      <c r="E15" s="152">
        <v>9</v>
      </c>
      <c r="F15" s="152">
        <v>8</v>
      </c>
      <c r="G15" s="152">
        <v>10</v>
      </c>
      <c r="H15" s="152">
        <v>9</v>
      </c>
      <c r="I15" s="152">
        <v>9</v>
      </c>
      <c r="J15" s="152">
        <v>9</v>
      </c>
      <c r="K15" s="152">
        <v>8</v>
      </c>
      <c r="L15" s="152">
        <v>8</v>
      </c>
      <c r="M15" s="10">
        <f>SUM(C15:L15)</f>
        <v>89</v>
      </c>
      <c r="N15" s="148">
        <f>IF(R15=0,0,M15/R15)</f>
        <v>8.9</v>
      </c>
      <c r="O15" s="154"/>
      <c r="P15" s="167">
        <f>IF(M15=0,"",M15/$Q$17)</f>
        <v>17.8</v>
      </c>
      <c r="Q15" s="132">
        <f>COUNTBLANK(C15:L15)</f>
        <v>0</v>
      </c>
      <c r="R15" s="133">
        <f>10-Q15</f>
        <v>10</v>
      </c>
    </row>
    <row r="16" spans="1:18" x14ac:dyDescent="0.2">
      <c r="A16" s="163">
        <v>2</v>
      </c>
      <c r="B16" s="142" t="str">
        <f>IF(A16="","",IF(VLOOKUP(A16,Schützen!$A$7:$B$14,2)="","",(VLOOKUP(A16,Schützen!$A$7:$B$14,2))))</f>
        <v>Jochen Schwertner</v>
      </c>
      <c r="C16" s="152">
        <v>9</v>
      </c>
      <c r="D16" s="152">
        <v>9</v>
      </c>
      <c r="E16" s="152">
        <v>10</v>
      </c>
      <c r="F16" s="152">
        <v>9</v>
      </c>
      <c r="G16" s="152">
        <v>9</v>
      </c>
      <c r="H16" s="152">
        <v>8</v>
      </c>
      <c r="I16" s="152">
        <v>10</v>
      </c>
      <c r="J16" s="152">
        <v>10</v>
      </c>
      <c r="K16" s="152">
        <v>10</v>
      </c>
      <c r="L16" s="152">
        <v>8</v>
      </c>
      <c r="M16" s="10">
        <f>SUM(C16:L16)</f>
        <v>92</v>
      </c>
      <c r="N16" s="148">
        <f>IF(R16=0,0,M16/R16)</f>
        <v>9.1999999999999993</v>
      </c>
      <c r="O16" s="154"/>
      <c r="P16" s="168">
        <f>IF(M16=0,"",M16/$Q$17)</f>
        <v>18.399999999999999</v>
      </c>
      <c r="Q16" s="132">
        <f>COUNTBLANK(C16:L16)</f>
        <v>0</v>
      </c>
      <c r="R16" s="133">
        <f>10-Q16</f>
        <v>10</v>
      </c>
    </row>
    <row r="17" spans="1:18" x14ac:dyDescent="0.2">
      <c r="A17" s="29"/>
      <c r="B17" s="143" t="s">
        <v>171</v>
      </c>
      <c r="C17" s="235">
        <f>C14+D14+C15+D15+C16+D16</f>
        <v>53</v>
      </c>
      <c r="D17" s="235"/>
      <c r="E17" s="235">
        <f>E14+F14+E15+F15+E16+F16</f>
        <v>55</v>
      </c>
      <c r="F17" s="235"/>
      <c r="G17" s="235">
        <f>G14+H14+G15+H15+G16+H16</f>
        <v>52</v>
      </c>
      <c r="H17" s="235"/>
      <c r="I17" s="235">
        <f>I14+J14+I15+J15+I16+J16</f>
        <v>55</v>
      </c>
      <c r="J17" s="235"/>
      <c r="K17" s="235">
        <f>K14+L14+K15+L15+K16+L16</f>
        <v>50</v>
      </c>
      <c r="L17" s="235"/>
      <c r="M17" s="150" t="s">
        <v>20</v>
      </c>
      <c r="O17" s="164">
        <f>SUM(C17:L17)</f>
        <v>265</v>
      </c>
      <c r="P17" s="165">
        <f>IF(O17=0,0,O17/Q17)</f>
        <v>53</v>
      </c>
      <c r="Q17" s="171">
        <f>COUNTIF(C17:L17,"&gt;0")</f>
        <v>5</v>
      </c>
      <c r="R17" s="172">
        <f>SUM(R14:R16)</f>
        <v>30</v>
      </c>
    </row>
    <row r="18" spans="1:18" x14ac:dyDescent="0.2">
      <c r="A18" s="29"/>
      <c r="B18" s="143" t="s">
        <v>172</v>
      </c>
      <c r="C18" s="232">
        <v>53</v>
      </c>
      <c r="D18" s="232"/>
      <c r="E18" s="232">
        <v>54</v>
      </c>
      <c r="F18" s="232"/>
      <c r="G18" s="232">
        <v>54</v>
      </c>
      <c r="H18" s="232"/>
      <c r="I18" s="232">
        <v>58</v>
      </c>
      <c r="J18" s="232"/>
      <c r="K18" s="232">
        <v>58</v>
      </c>
      <c r="L18" s="232"/>
      <c r="M18" s="151" t="s">
        <v>56</v>
      </c>
    </row>
    <row r="19" spans="1:18" x14ac:dyDescent="0.2">
      <c r="A19" s="29"/>
      <c r="B19" s="143" t="s">
        <v>173</v>
      </c>
      <c r="C19" s="233">
        <f>IF(C14="",0,IF(C17&gt;C18,"2",IF(C17=C18,1,0)))</f>
        <v>1</v>
      </c>
      <c r="D19" s="233"/>
      <c r="E19" s="233" t="str">
        <f>IF(E14="",0,IF(E17&gt;E18,"2",IF(E17=E18,1,0)))</f>
        <v>2</v>
      </c>
      <c r="F19" s="233"/>
      <c r="G19" s="233">
        <f>IF(G14="",0,IF(G17&gt;G18,"2",IF(G17=G18,1,0)))</f>
        <v>0</v>
      </c>
      <c r="H19" s="233"/>
      <c r="I19" s="233">
        <f>IF(I14="",0,IF(I17&gt;I18,"2",IF(I17=I18,1,0)))</f>
        <v>0</v>
      </c>
      <c r="J19" s="233"/>
      <c r="K19" s="233">
        <f>IF(K14="",0,IF(K17&gt;K18,"2",IF(K17=K18,1,0)))</f>
        <v>0</v>
      </c>
      <c r="L19" s="233"/>
      <c r="M19" s="10">
        <f>IF(O19=6,2,IF(O19=7,2,IF(O19=5,1,0)))</f>
        <v>0</v>
      </c>
      <c r="O19" s="10">
        <f>IF(C19="","",C19+E19+G19+I19+K19)</f>
        <v>3</v>
      </c>
    </row>
    <row r="20" spans="1:18" x14ac:dyDescent="0.2">
      <c r="A20" s="29"/>
      <c r="B20" s="143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8" ht="15.75" x14ac:dyDescent="0.25">
      <c r="A21" s="141" t="s">
        <v>10</v>
      </c>
    </row>
    <row r="22" spans="1:18" x14ac:dyDescent="0.2">
      <c r="A22" s="145" t="s">
        <v>3</v>
      </c>
      <c r="B22" s="149" t="s">
        <v>1</v>
      </c>
      <c r="C22" s="236" t="s">
        <v>165</v>
      </c>
      <c r="D22" s="236"/>
      <c r="E22" s="236" t="s">
        <v>166</v>
      </c>
      <c r="F22" s="236"/>
      <c r="G22" s="236" t="s">
        <v>167</v>
      </c>
      <c r="H22" s="236"/>
      <c r="I22" s="236" t="s">
        <v>168</v>
      </c>
      <c r="J22" s="236"/>
      <c r="K22" s="236" t="s">
        <v>169</v>
      </c>
      <c r="L22" s="236"/>
      <c r="M22" s="149" t="s">
        <v>170</v>
      </c>
      <c r="N22" s="145" t="s">
        <v>175</v>
      </c>
      <c r="O22" s="144"/>
      <c r="P22" s="144"/>
      <c r="R22" s="147" t="s">
        <v>174</v>
      </c>
    </row>
    <row r="23" spans="1:18" x14ac:dyDescent="0.2">
      <c r="A23" s="163">
        <v>3</v>
      </c>
      <c r="B23" s="142" t="str">
        <f>IF(A23="","",IF(VLOOKUP(A23,Schützen!$A$7:$B$14,2)="","",(VLOOKUP(A23,Schützen!$A$7:$B$14,2))))</f>
        <v>Dirk Jacob</v>
      </c>
      <c r="C23" s="152">
        <v>8</v>
      </c>
      <c r="D23" s="152">
        <v>0</v>
      </c>
      <c r="E23" s="152">
        <v>9</v>
      </c>
      <c r="F23" s="152">
        <v>7</v>
      </c>
      <c r="G23" s="152">
        <v>10</v>
      </c>
      <c r="H23" s="152">
        <v>0</v>
      </c>
      <c r="I23" s="152"/>
      <c r="J23" s="152"/>
      <c r="K23" s="152"/>
      <c r="L23" s="152"/>
      <c r="M23" s="10">
        <f>SUM(C23:L23)</f>
        <v>34</v>
      </c>
      <c r="N23" s="148">
        <f>IF(R23=0,0,M23/R23)</f>
        <v>5.666666666666667</v>
      </c>
      <c r="O23" s="154"/>
      <c r="P23" s="166">
        <f>IF(M23=0,"",M23/$Q$26)</f>
        <v>11.333333333333334</v>
      </c>
      <c r="Q23" s="169">
        <f>COUNTBLANK(C23:L23)</f>
        <v>4</v>
      </c>
      <c r="R23" s="170">
        <f>10-Q23</f>
        <v>6</v>
      </c>
    </row>
    <row r="24" spans="1:18" x14ac:dyDescent="0.2">
      <c r="A24" s="163">
        <v>4</v>
      </c>
      <c r="B24" s="142" t="str">
        <f>IF(A24="","",IF(VLOOKUP(A24,Schützen!$A$7:$B$14,2)="","",(VLOOKUP(A24,Schützen!$A$7:$B$14,2))))</f>
        <v>Axel Schneider</v>
      </c>
      <c r="C24" s="152">
        <v>9</v>
      </c>
      <c r="D24" s="152">
        <v>7</v>
      </c>
      <c r="E24" s="152">
        <v>10</v>
      </c>
      <c r="F24" s="152">
        <v>9</v>
      </c>
      <c r="G24" s="152">
        <v>10</v>
      </c>
      <c r="H24" s="152">
        <v>10</v>
      </c>
      <c r="I24" s="152"/>
      <c r="J24" s="152"/>
      <c r="K24" s="152"/>
      <c r="L24" s="152"/>
      <c r="M24" s="10">
        <f>SUM(C24:L24)</f>
        <v>55</v>
      </c>
      <c r="N24" s="148">
        <f>IF(R24=0,0,M24/R24)</f>
        <v>9.1666666666666661</v>
      </c>
      <c r="O24" s="154"/>
      <c r="P24" s="167">
        <f>IF(M24=0,"",M24/$Q$26)</f>
        <v>18.333333333333332</v>
      </c>
      <c r="Q24" s="132">
        <f>COUNTBLANK(C24:L24)</f>
        <v>4</v>
      </c>
      <c r="R24" s="133">
        <f>10-Q24</f>
        <v>6</v>
      </c>
    </row>
    <row r="25" spans="1:18" x14ac:dyDescent="0.2">
      <c r="A25" s="163">
        <v>2</v>
      </c>
      <c r="B25" s="142" t="str">
        <f>IF(A25="","",IF(VLOOKUP(A25,Schützen!$A$7:$B$14,2)="","",(VLOOKUP(A25,Schützen!$A$7:$B$14,2))))</f>
        <v>Jochen Schwertner</v>
      </c>
      <c r="C25" s="152">
        <v>9</v>
      </c>
      <c r="D25" s="152">
        <v>9</v>
      </c>
      <c r="E25" s="152">
        <v>9</v>
      </c>
      <c r="F25" s="152">
        <v>9</v>
      </c>
      <c r="G25" s="152">
        <v>10</v>
      </c>
      <c r="H25" s="152">
        <v>8</v>
      </c>
      <c r="I25" s="152"/>
      <c r="J25" s="152"/>
      <c r="K25" s="152"/>
      <c r="L25" s="152"/>
      <c r="M25" s="10">
        <f>SUM(C25:L25)</f>
        <v>54</v>
      </c>
      <c r="N25" s="148">
        <f>IF(R25=0,0,M25/R25)</f>
        <v>9</v>
      </c>
      <c r="O25" s="154"/>
      <c r="P25" s="168">
        <f>IF(M25=0,"",M25/$Q$26)</f>
        <v>18</v>
      </c>
      <c r="Q25" s="132">
        <f>COUNTBLANK(C25:L25)</f>
        <v>4</v>
      </c>
      <c r="R25" s="133">
        <f>10-Q25</f>
        <v>6</v>
      </c>
    </row>
    <row r="26" spans="1:18" x14ac:dyDescent="0.2">
      <c r="A26" s="29"/>
      <c r="B26" s="143" t="s">
        <v>171</v>
      </c>
      <c r="C26" s="235">
        <f>C23+D23+C24+D24+C25+D25</f>
        <v>42</v>
      </c>
      <c r="D26" s="235"/>
      <c r="E26" s="235">
        <f>E23+F23+E24+F24+E25+F25</f>
        <v>53</v>
      </c>
      <c r="F26" s="235"/>
      <c r="G26" s="235">
        <f>G23+H23+G24+H24+G25+H25</f>
        <v>48</v>
      </c>
      <c r="H26" s="235"/>
      <c r="I26" s="235">
        <f>I23+J23+I24+J24+I25+J25</f>
        <v>0</v>
      </c>
      <c r="J26" s="235"/>
      <c r="K26" s="235">
        <f>K23+L23+K24+L24+K25+L25</f>
        <v>0</v>
      </c>
      <c r="L26" s="235"/>
      <c r="M26" s="150" t="s">
        <v>20</v>
      </c>
      <c r="O26" s="164">
        <f>SUM(C26:L26)</f>
        <v>143</v>
      </c>
      <c r="P26" s="165">
        <f>IF(O26=0,0,O26/Q26)</f>
        <v>47.666666666666664</v>
      </c>
      <c r="Q26" s="171">
        <f>COUNTIF(C26:L26,"&gt;0")</f>
        <v>3</v>
      </c>
      <c r="R26" s="172">
        <f>SUM(R23:R25)</f>
        <v>18</v>
      </c>
    </row>
    <row r="27" spans="1:18" x14ac:dyDescent="0.2">
      <c r="A27" s="29"/>
      <c r="B27" s="143" t="s">
        <v>172</v>
      </c>
      <c r="C27" s="232">
        <v>56</v>
      </c>
      <c r="D27" s="232"/>
      <c r="E27" s="232">
        <v>54</v>
      </c>
      <c r="F27" s="232"/>
      <c r="G27" s="232">
        <v>55</v>
      </c>
      <c r="H27" s="232"/>
      <c r="I27" s="232"/>
      <c r="J27" s="232"/>
      <c r="K27" s="232"/>
      <c r="L27" s="232"/>
      <c r="M27" s="151" t="s">
        <v>56</v>
      </c>
    </row>
    <row r="28" spans="1:18" x14ac:dyDescent="0.2">
      <c r="A28" s="29"/>
      <c r="B28" s="143" t="s">
        <v>173</v>
      </c>
      <c r="C28" s="233">
        <f>IF(C23="",0,IF(C26&gt;C27,"2",IF(C26=C27,1,0)))</f>
        <v>0</v>
      </c>
      <c r="D28" s="233"/>
      <c r="E28" s="233">
        <f>IF(E23="",0,IF(E26&gt;E27,"2",IF(E26=E27,1,0)))</f>
        <v>0</v>
      </c>
      <c r="F28" s="233"/>
      <c r="G28" s="233">
        <f>IF(G23="",0,IF(G26&gt;G27,"2",IF(G26=G27,1,0)))</f>
        <v>0</v>
      </c>
      <c r="H28" s="233"/>
      <c r="I28" s="233">
        <f>IF(I23="",0,IF(I26&gt;I27,"2",IF(I26=I27,1,0)))</f>
        <v>0</v>
      </c>
      <c r="J28" s="233"/>
      <c r="K28" s="233">
        <f>IF(K23="",0,IF(K26&gt;K27,"2",IF(K26=K27,1,0)))</f>
        <v>0</v>
      </c>
      <c r="L28" s="233"/>
      <c r="M28" s="10">
        <f>IF(O28=6,2,IF(O28=7,2,IF(O28=5,1,0)))</f>
        <v>0</v>
      </c>
      <c r="O28" s="10">
        <f>IF(C28="","",C28+E28+G28+I28+K28)</f>
        <v>0</v>
      </c>
    </row>
    <row r="29" spans="1:18" x14ac:dyDescent="0.2">
      <c r="A29" s="29"/>
      <c r="B29" s="143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8" ht="15.75" x14ac:dyDescent="0.25">
      <c r="A30" s="141" t="s">
        <v>11</v>
      </c>
    </row>
    <row r="31" spans="1:18" x14ac:dyDescent="0.2">
      <c r="A31" s="145" t="s">
        <v>3</v>
      </c>
      <c r="B31" s="149" t="s">
        <v>1</v>
      </c>
      <c r="C31" s="236" t="s">
        <v>165</v>
      </c>
      <c r="D31" s="236"/>
      <c r="E31" s="236" t="s">
        <v>166</v>
      </c>
      <c r="F31" s="236"/>
      <c r="G31" s="236" t="s">
        <v>167</v>
      </c>
      <c r="H31" s="236"/>
      <c r="I31" s="236" t="s">
        <v>168</v>
      </c>
      <c r="J31" s="236"/>
      <c r="K31" s="236" t="s">
        <v>169</v>
      </c>
      <c r="L31" s="236"/>
      <c r="M31" s="149" t="s">
        <v>170</v>
      </c>
      <c r="N31" s="145" t="s">
        <v>175</v>
      </c>
      <c r="O31" s="144"/>
      <c r="P31" s="144"/>
      <c r="R31" s="147" t="s">
        <v>174</v>
      </c>
    </row>
    <row r="32" spans="1:18" x14ac:dyDescent="0.2">
      <c r="A32" s="163">
        <v>1</v>
      </c>
      <c r="B32" s="142" t="str">
        <f>IF(A32="","",IF(VLOOKUP(A32,Schützen!$A$7:$B$14,2)="","",(VLOOKUP(A32,Schützen!$A$7:$B$14,2))))</f>
        <v>Bernd Flotzinger</v>
      </c>
      <c r="C32" s="152">
        <v>10</v>
      </c>
      <c r="D32" s="152">
        <v>10</v>
      </c>
      <c r="E32" s="152">
        <v>10</v>
      </c>
      <c r="F32" s="152">
        <v>9</v>
      </c>
      <c r="G32" s="152">
        <v>7</v>
      </c>
      <c r="H32" s="152">
        <v>0</v>
      </c>
      <c r="I32" s="152">
        <v>9</v>
      </c>
      <c r="J32" s="152">
        <v>7</v>
      </c>
      <c r="K32" s="152"/>
      <c r="L32" s="152"/>
      <c r="M32" s="10">
        <f>SUM(C32:L32)</f>
        <v>62</v>
      </c>
      <c r="N32" s="148">
        <f>IF(R32=0,0,M32/R32)</f>
        <v>7.75</v>
      </c>
      <c r="O32" s="154"/>
      <c r="P32" s="166">
        <f>IF(M32=0,"",M32/$Q$35)</f>
        <v>15.5</v>
      </c>
      <c r="Q32" s="169">
        <f>COUNTBLANK(C32:L32)</f>
        <v>2</v>
      </c>
      <c r="R32" s="170">
        <f>10-Q32</f>
        <v>8</v>
      </c>
    </row>
    <row r="33" spans="1:18" x14ac:dyDescent="0.2">
      <c r="A33" s="163">
        <v>4</v>
      </c>
      <c r="B33" s="142" t="str">
        <f>IF(A33="","",IF(VLOOKUP(A33,Schützen!$A$7:$B$14,2)="","",(VLOOKUP(A33,Schützen!$A$7:$B$14,2))))</f>
        <v>Axel Schneider</v>
      </c>
      <c r="C33" s="152">
        <v>10</v>
      </c>
      <c r="D33" s="152">
        <v>10</v>
      </c>
      <c r="E33" s="152">
        <v>9</v>
      </c>
      <c r="F33" s="152">
        <v>8</v>
      </c>
      <c r="G33" s="152">
        <v>10</v>
      </c>
      <c r="H33" s="152">
        <v>8</v>
      </c>
      <c r="I33" s="152">
        <v>9</v>
      </c>
      <c r="J33" s="152">
        <v>9</v>
      </c>
      <c r="K33" s="152"/>
      <c r="L33" s="152"/>
      <c r="M33" s="10">
        <f>SUM(C33:L33)</f>
        <v>73</v>
      </c>
      <c r="N33" s="148">
        <f>IF(R33=0,0,M33/R33)</f>
        <v>9.125</v>
      </c>
      <c r="O33" s="154"/>
      <c r="P33" s="167">
        <f>IF(M33=0,"",M33/$Q$35)</f>
        <v>18.25</v>
      </c>
      <c r="Q33" s="132">
        <f>COUNTBLANK(C33:L33)</f>
        <v>2</v>
      </c>
      <c r="R33" s="133">
        <f>10-Q33</f>
        <v>8</v>
      </c>
    </row>
    <row r="34" spans="1:18" x14ac:dyDescent="0.2">
      <c r="A34" s="163">
        <v>2</v>
      </c>
      <c r="B34" s="142" t="str">
        <f>IF(A34="","",IF(VLOOKUP(A34,Schützen!$A$7:$B$14,2)="","",(VLOOKUP(A34,Schützen!$A$7:$B$14,2))))</f>
        <v>Jochen Schwertner</v>
      </c>
      <c r="C34" s="152">
        <v>10</v>
      </c>
      <c r="D34" s="152">
        <v>9</v>
      </c>
      <c r="E34" s="152">
        <v>10</v>
      </c>
      <c r="F34" s="152">
        <v>9</v>
      </c>
      <c r="G34" s="152">
        <v>9</v>
      </c>
      <c r="H34" s="152">
        <v>8</v>
      </c>
      <c r="I34" s="152">
        <v>9</v>
      </c>
      <c r="J34" s="152">
        <v>6</v>
      </c>
      <c r="K34" s="152"/>
      <c r="L34" s="152"/>
      <c r="M34" s="10">
        <f>SUM(C34:L34)</f>
        <v>70</v>
      </c>
      <c r="N34" s="148">
        <f>IF(R34=0,0,M34/R34)</f>
        <v>8.75</v>
      </c>
      <c r="O34" s="154"/>
      <c r="P34" s="168">
        <f>IF(M34=0,"",M34/$Q$35)</f>
        <v>17.5</v>
      </c>
      <c r="Q34" s="132">
        <f>COUNTBLANK(C34:L34)</f>
        <v>2</v>
      </c>
      <c r="R34" s="133">
        <f>10-Q34</f>
        <v>8</v>
      </c>
    </row>
    <row r="35" spans="1:18" x14ac:dyDescent="0.2">
      <c r="A35" s="29"/>
      <c r="B35" s="143" t="s">
        <v>171</v>
      </c>
      <c r="C35" s="235">
        <f>C32+D32+C33+D33+C34+D34</f>
        <v>59</v>
      </c>
      <c r="D35" s="235"/>
      <c r="E35" s="235">
        <f>E32+F32+E33+F33+E34+F34</f>
        <v>55</v>
      </c>
      <c r="F35" s="235"/>
      <c r="G35" s="235">
        <f>G32+H32+G33+H33+G34+H34</f>
        <v>42</v>
      </c>
      <c r="H35" s="235"/>
      <c r="I35" s="235">
        <f>I32+J32+I33+J33+I34+J34</f>
        <v>49</v>
      </c>
      <c r="J35" s="235"/>
      <c r="K35" s="235">
        <f>K32+L32+K33+L33+K34+L34</f>
        <v>0</v>
      </c>
      <c r="L35" s="235"/>
      <c r="M35" s="150" t="s">
        <v>20</v>
      </c>
      <c r="O35" s="164">
        <f>SUM(C35:L35)</f>
        <v>205</v>
      </c>
      <c r="P35" s="165">
        <f>IF(O35=0,0,O35/Q35)</f>
        <v>51.25</v>
      </c>
      <c r="Q35" s="171">
        <f>COUNTIF(C35:L35,"&gt;0")</f>
        <v>4</v>
      </c>
      <c r="R35" s="172">
        <f>SUM(R32:R34)</f>
        <v>24</v>
      </c>
    </row>
    <row r="36" spans="1:18" x14ac:dyDescent="0.2">
      <c r="A36" s="29"/>
      <c r="B36" s="143" t="s">
        <v>172</v>
      </c>
      <c r="C36" s="232">
        <v>55</v>
      </c>
      <c r="D36" s="232"/>
      <c r="E36" s="232">
        <v>58</v>
      </c>
      <c r="F36" s="232"/>
      <c r="G36" s="232">
        <v>57</v>
      </c>
      <c r="H36" s="232"/>
      <c r="I36" s="232">
        <v>51</v>
      </c>
      <c r="J36" s="232"/>
      <c r="K36" s="232"/>
      <c r="L36" s="232"/>
      <c r="M36" s="151" t="s">
        <v>56</v>
      </c>
    </row>
    <row r="37" spans="1:18" x14ac:dyDescent="0.2">
      <c r="A37" s="29"/>
      <c r="B37" s="143" t="s">
        <v>173</v>
      </c>
      <c r="C37" s="233" t="str">
        <f>IF(C32="",0,IF(C35&gt;C36,"2",IF(C35=C36,1,0)))</f>
        <v>2</v>
      </c>
      <c r="D37" s="233"/>
      <c r="E37" s="233">
        <f>IF(E32="",0,IF(E35&gt;E36,"2",IF(E35=E36,1,0)))</f>
        <v>0</v>
      </c>
      <c r="F37" s="233"/>
      <c r="G37" s="233">
        <f>IF(G32="",0,IF(G35&gt;G36,"2",IF(G35=G36,1,0)))</f>
        <v>0</v>
      </c>
      <c r="H37" s="233"/>
      <c r="I37" s="233">
        <f>IF(I32="",0,IF(I35&gt;I36,"2",IF(I35=I36,1,0)))</f>
        <v>0</v>
      </c>
      <c r="J37" s="233"/>
      <c r="K37" s="233">
        <f>IF(K32="",0,IF(K35&gt;K36,"2",IF(K35=K36,1,0)))</f>
        <v>0</v>
      </c>
      <c r="L37" s="233"/>
      <c r="M37" s="10">
        <f>IF(O37=6,2,IF(O37=7,2,IF(O37=5,1,0)))</f>
        <v>0</v>
      </c>
      <c r="O37" s="10">
        <f>IF(C37="","",C37+E37+G37+I37+K37)</f>
        <v>2</v>
      </c>
    </row>
    <row r="38" spans="1:18" x14ac:dyDescent="0.2">
      <c r="A38" s="29"/>
      <c r="B38" s="143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8" ht="15.75" x14ac:dyDescent="0.25">
      <c r="A39" s="141" t="s">
        <v>12</v>
      </c>
    </row>
    <row r="40" spans="1:18" x14ac:dyDescent="0.2">
      <c r="A40" s="145" t="s">
        <v>3</v>
      </c>
      <c r="B40" s="149" t="s">
        <v>1</v>
      </c>
      <c r="C40" s="236" t="s">
        <v>165</v>
      </c>
      <c r="D40" s="236"/>
      <c r="E40" s="236" t="s">
        <v>166</v>
      </c>
      <c r="F40" s="236"/>
      <c r="G40" s="236" t="s">
        <v>167</v>
      </c>
      <c r="H40" s="236"/>
      <c r="I40" s="236" t="s">
        <v>168</v>
      </c>
      <c r="J40" s="236"/>
      <c r="K40" s="236" t="s">
        <v>169</v>
      </c>
      <c r="L40" s="236"/>
      <c r="M40" s="149" t="s">
        <v>170</v>
      </c>
      <c r="N40" s="145" t="s">
        <v>175</v>
      </c>
      <c r="O40" s="144"/>
      <c r="P40" s="144"/>
      <c r="R40" s="147" t="s">
        <v>174</v>
      </c>
    </row>
    <row r="41" spans="1:18" x14ac:dyDescent="0.2">
      <c r="A41" s="163">
        <v>5</v>
      </c>
      <c r="B41" s="142" t="str">
        <f>IF(A41="","",IF(VLOOKUP(A41,Schützen!$A$7:$B$14,2)="","",(VLOOKUP(A41,Schützen!$A$7:$B$14,2))))</f>
        <v>Wolfgang Laschinsky</v>
      </c>
      <c r="C41" s="152">
        <v>7</v>
      </c>
      <c r="D41" s="152">
        <v>0</v>
      </c>
      <c r="E41" s="152">
        <v>10</v>
      </c>
      <c r="F41" s="152">
        <v>8</v>
      </c>
      <c r="G41" s="152">
        <v>9</v>
      </c>
      <c r="H41" s="152">
        <v>6</v>
      </c>
      <c r="I41" s="152">
        <v>8</v>
      </c>
      <c r="J41" s="152">
        <v>7</v>
      </c>
      <c r="K41" s="152">
        <v>9</v>
      </c>
      <c r="L41" s="152">
        <v>8</v>
      </c>
      <c r="M41" s="10">
        <f>SUM(C41:L41)</f>
        <v>72</v>
      </c>
      <c r="N41" s="148">
        <f>IF(R41=0,0,M41/R41)</f>
        <v>7.2</v>
      </c>
      <c r="O41" s="154"/>
      <c r="P41" s="166">
        <f>IF(M41=0,"",M41/$Q$44)</f>
        <v>14.4</v>
      </c>
      <c r="Q41" s="169">
        <f>COUNTBLANK(C41:L41)</f>
        <v>0</v>
      </c>
      <c r="R41" s="170">
        <f>10-Q41</f>
        <v>10</v>
      </c>
    </row>
    <row r="42" spans="1:18" x14ac:dyDescent="0.2">
      <c r="A42" s="163">
        <v>4</v>
      </c>
      <c r="B42" s="142" t="str">
        <f>IF(A42="","",IF(VLOOKUP(A42,Schützen!$A$7:$B$14,2)="","",(VLOOKUP(A42,Schützen!$A$7:$B$14,2))))</f>
        <v>Axel Schneider</v>
      </c>
      <c r="C42" s="152">
        <v>9</v>
      </c>
      <c r="D42" s="152">
        <v>9</v>
      </c>
      <c r="E42" s="152">
        <v>9</v>
      </c>
      <c r="F42" s="152">
        <v>9</v>
      </c>
      <c r="G42" s="152">
        <v>9</v>
      </c>
      <c r="H42" s="152">
        <v>9</v>
      </c>
      <c r="I42" s="152">
        <v>10</v>
      </c>
      <c r="J42" s="152">
        <v>9</v>
      </c>
      <c r="K42" s="152">
        <v>10</v>
      </c>
      <c r="L42" s="152">
        <v>10</v>
      </c>
      <c r="M42" s="10">
        <f>SUM(C42:L42)</f>
        <v>93</v>
      </c>
      <c r="N42" s="148">
        <f>IF(R42=0,0,M42/R42)</f>
        <v>9.3000000000000007</v>
      </c>
      <c r="O42" s="154"/>
      <c r="P42" s="167">
        <f>IF(M42=0,"",M42/$Q$44)</f>
        <v>18.600000000000001</v>
      </c>
      <c r="Q42" s="132">
        <f>COUNTBLANK(C42:L42)</f>
        <v>0</v>
      </c>
      <c r="R42" s="133">
        <f>10-Q42</f>
        <v>10</v>
      </c>
    </row>
    <row r="43" spans="1:18" x14ac:dyDescent="0.2">
      <c r="A43" s="163">
        <v>2</v>
      </c>
      <c r="B43" s="142" t="str">
        <f>IF(A43="","",IF(VLOOKUP(A43,Schützen!$A$7:$B$14,2)="","",(VLOOKUP(A43,Schützen!$A$7:$B$14,2))))</f>
        <v>Jochen Schwertner</v>
      </c>
      <c r="C43" s="152">
        <v>10</v>
      </c>
      <c r="D43" s="152">
        <v>10</v>
      </c>
      <c r="E43" s="152">
        <v>10</v>
      </c>
      <c r="F43" s="152">
        <v>8</v>
      </c>
      <c r="G43" s="152">
        <v>10</v>
      </c>
      <c r="H43" s="152">
        <v>9</v>
      </c>
      <c r="I43" s="152">
        <v>10</v>
      </c>
      <c r="J43" s="152">
        <v>10</v>
      </c>
      <c r="K43" s="152">
        <v>10</v>
      </c>
      <c r="L43" s="152">
        <v>9</v>
      </c>
      <c r="M43" s="10">
        <f>SUM(C43:L43)</f>
        <v>96</v>
      </c>
      <c r="N43" s="148">
        <f>IF(R43=0,0,M43/R43)</f>
        <v>9.6</v>
      </c>
      <c r="O43" s="154"/>
      <c r="P43" s="168">
        <f>IF(M43=0,"",M43/$Q$44)</f>
        <v>19.2</v>
      </c>
      <c r="Q43" s="132">
        <f>COUNTBLANK(C43:L43)</f>
        <v>0</v>
      </c>
      <c r="R43" s="133">
        <f>10-Q43</f>
        <v>10</v>
      </c>
    </row>
    <row r="44" spans="1:18" x14ac:dyDescent="0.2">
      <c r="A44" s="29"/>
      <c r="B44" s="143" t="s">
        <v>171</v>
      </c>
      <c r="C44" s="235">
        <f>C41+D41+C42+D42+C43+D43</f>
        <v>45</v>
      </c>
      <c r="D44" s="235"/>
      <c r="E44" s="235">
        <f>E41+F41+E42+F42+E43+F43</f>
        <v>54</v>
      </c>
      <c r="F44" s="235"/>
      <c r="G44" s="235">
        <f>G41+H41+G42+H42+G43+H43</f>
        <v>52</v>
      </c>
      <c r="H44" s="235"/>
      <c r="I44" s="235">
        <f>I41+J41+I42+J42+I43+J43</f>
        <v>54</v>
      </c>
      <c r="J44" s="235"/>
      <c r="K44" s="235">
        <f>K41+L41+K42+L42+K43+L43</f>
        <v>56</v>
      </c>
      <c r="L44" s="235"/>
      <c r="M44" s="150" t="s">
        <v>20</v>
      </c>
      <c r="O44" s="164">
        <f>SUM(C44:L44)</f>
        <v>261</v>
      </c>
      <c r="P44" s="165">
        <f>IF(O44=0,0,O44/Q44)</f>
        <v>52.2</v>
      </c>
      <c r="Q44" s="171">
        <f>COUNTIF(C44:L44,"&gt;0")</f>
        <v>5</v>
      </c>
      <c r="R44" s="172">
        <f>SUM(R41:R43)</f>
        <v>30</v>
      </c>
    </row>
    <row r="45" spans="1:18" x14ac:dyDescent="0.2">
      <c r="A45" s="29"/>
      <c r="B45" s="143" t="s">
        <v>172</v>
      </c>
      <c r="C45" s="232">
        <v>52</v>
      </c>
      <c r="D45" s="232"/>
      <c r="E45" s="232">
        <v>51</v>
      </c>
      <c r="F45" s="232"/>
      <c r="G45" s="232">
        <v>52</v>
      </c>
      <c r="H45" s="232"/>
      <c r="I45" s="232">
        <v>52</v>
      </c>
      <c r="J45" s="232"/>
      <c r="K45" s="232">
        <v>50</v>
      </c>
      <c r="L45" s="232"/>
      <c r="M45" s="151" t="s">
        <v>56</v>
      </c>
    </row>
    <row r="46" spans="1:18" x14ac:dyDescent="0.2">
      <c r="A46" s="29"/>
      <c r="B46" s="143" t="s">
        <v>173</v>
      </c>
      <c r="C46" s="233">
        <f>IF(C41="",0,IF(C44&gt;C45,"2",IF(C44=C45,1,0)))</f>
        <v>0</v>
      </c>
      <c r="D46" s="233"/>
      <c r="E46" s="233" t="str">
        <f>IF(E41="",0,IF(E44&gt;E45,"2",IF(E44=E45,1,0)))</f>
        <v>2</v>
      </c>
      <c r="F46" s="233"/>
      <c r="G46" s="233">
        <f>IF(G41="",0,IF(G44&gt;G45,"2",IF(G44=G45,1,0)))</f>
        <v>1</v>
      </c>
      <c r="H46" s="233"/>
      <c r="I46" s="233" t="str">
        <f>IF(I41="",0,IF(I44&gt;I45,"2",IF(I44=I45,1,0)))</f>
        <v>2</v>
      </c>
      <c r="J46" s="233"/>
      <c r="K46" s="233" t="str">
        <f>IF(K41="",0,IF(K44&gt;K45,"2",IF(K44=K45,1,0)))</f>
        <v>2</v>
      </c>
      <c r="L46" s="233"/>
      <c r="M46" s="10">
        <f>IF(O46=6,2,IF(O46=7,2,IF(O46=5,1,0)))</f>
        <v>2</v>
      </c>
      <c r="O46" s="10">
        <f>IF(C46="","",C46+E46+G46+I46+K46)</f>
        <v>7</v>
      </c>
    </row>
    <row r="47" spans="1:18" x14ac:dyDescent="0.2">
      <c r="A47" s="29"/>
      <c r="B47" s="143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</row>
    <row r="48" spans="1:18" ht="15.75" x14ac:dyDescent="0.25">
      <c r="A48" s="141" t="s">
        <v>13</v>
      </c>
    </row>
    <row r="49" spans="1:18" x14ac:dyDescent="0.2">
      <c r="A49" s="145" t="s">
        <v>3</v>
      </c>
      <c r="B49" s="149" t="s">
        <v>1</v>
      </c>
      <c r="C49" s="236" t="s">
        <v>165</v>
      </c>
      <c r="D49" s="236"/>
      <c r="E49" s="236" t="s">
        <v>166</v>
      </c>
      <c r="F49" s="236"/>
      <c r="G49" s="236" t="s">
        <v>167</v>
      </c>
      <c r="H49" s="236"/>
      <c r="I49" s="236" t="s">
        <v>168</v>
      </c>
      <c r="J49" s="236"/>
      <c r="K49" s="236" t="s">
        <v>169</v>
      </c>
      <c r="L49" s="236"/>
      <c r="M49" s="149" t="s">
        <v>170</v>
      </c>
      <c r="N49" s="145" t="s">
        <v>175</v>
      </c>
      <c r="O49" s="144"/>
      <c r="P49" s="144"/>
      <c r="R49" s="147" t="s">
        <v>174</v>
      </c>
    </row>
    <row r="50" spans="1:18" x14ac:dyDescent="0.2">
      <c r="A50" s="163">
        <v>5</v>
      </c>
      <c r="B50" s="142" t="str">
        <f>IF(A50="","",IF(VLOOKUP(A50,Schützen!$A$7:$B$14,2)="","",(VLOOKUP(A50,Schützen!$A$7:$B$14,2))))</f>
        <v>Wolfgang Laschinsky</v>
      </c>
      <c r="C50" s="152">
        <v>9</v>
      </c>
      <c r="D50" s="152">
        <v>9</v>
      </c>
      <c r="E50" s="152">
        <v>9</v>
      </c>
      <c r="F50" s="152">
        <v>9</v>
      </c>
      <c r="G50" s="152">
        <v>8</v>
      </c>
      <c r="H50" s="152">
        <v>7</v>
      </c>
      <c r="I50" s="152">
        <v>6</v>
      </c>
      <c r="J50" s="152">
        <v>6</v>
      </c>
      <c r="K50" s="152">
        <v>9</v>
      </c>
      <c r="L50" s="152">
        <v>0</v>
      </c>
      <c r="M50" s="10">
        <f>SUM(C50:L50)</f>
        <v>72</v>
      </c>
      <c r="N50" s="148">
        <f>IF(R50=0,0,M50/R50)</f>
        <v>7.2</v>
      </c>
      <c r="O50" s="154"/>
      <c r="P50" s="166">
        <f>IF(M50=0,"",M50/$Q$53)</f>
        <v>14.4</v>
      </c>
      <c r="Q50" s="169">
        <f>COUNTBLANK(C50:L50)</f>
        <v>0</v>
      </c>
      <c r="R50" s="170">
        <f>10-Q50</f>
        <v>10</v>
      </c>
    </row>
    <row r="51" spans="1:18" x14ac:dyDescent="0.2">
      <c r="A51" s="163">
        <v>4</v>
      </c>
      <c r="B51" s="142" t="str">
        <f>IF(A51="","",IF(VLOOKUP(A51,Schützen!$A$7:$B$14,2)="","",(VLOOKUP(A51,Schützen!$A$7:$B$14,2))))</f>
        <v>Axel Schneider</v>
      </c>
      <c r="C51" s="152">
        <v>9</v>
      </c>
      <c r="D51" s="152">
        <v>8</v>
      </c>
      <c r="E51" s="152">
        <v>9</v>
      </c>
      <c r="F51" s="152">
        <v>8</v>
      </c>
      <c r="G51" s="152">
        <v>9</v>
      </c>
      <c r="H51" s="152">
        <v>8</v>
      </c>
      <c r="I51" s="152">
        <v>10</v>
      </c>
      <c r="J51" s="152">
        <v>10</v>
      </c>
      <c r="K51" s="152">
        <v>9</v>
      </c>
      <c r="L51" s="152">
        <v>8</v>
      </c>
      <c r="M51" s="10">
        <f>SUM(C51:L51)</f>
        <v>88</v>
      </c>
      <c r="N51" s="148">
        <f>IF(R51=0,0,M51/R51)</f>
        <v>8.8000000000000007</v>
      </c>
      <c r="O51" s="154"/>
      <c r="P51" s="167">
        <f>IF(M51=0,"",M51/$Q$53)</f>
        <v>17.600000000000001</v>
      </c>
      <c r="Q51" s="132">
        <f>COUNTBLANK(C51:L51)</f>
        <v>0</v>
      </c>
      <c r="R51" s="133">
        <f>10-Q51</f>
        <v>10</v>
      </c>
    </row>
    <row r="52" spans="1:18" x14ac:dyDescent="0.2">
      <c r="A52" s="163">
        <v>2</v>
      </c>
      <c r="B52" s="142" t="str">
        <f>IF(A52="","",IF(VLOOKUP(A52,Schützen!$A$7:$B$14,2)="","",(VLOOKUP(A52,Schützen!$A$7:$B$14,2))))</f>
        <v>Jochen Schwertner</v>
      </c>
      <c r="C52" s="152">
        <v>10</v>
      </c>
      <c r="D52" s="152">
        <v>10</v>
      </c>
      <c r="E52" s="152">
        <v>9</v>
      </c>
      <c r="F52" s="152">
        <v>7</v>
      </c>
      <c r="G52" s="152">
        <v>8</v>
      </c>
      <c r="H52" s="152">
        <v>7</v>
      </c>
      <c r="I52" s="152">
        <v>9</v>
      </c>
      <c r="J52" s="152">
        <v>9</v>
      </c>
      <c r="K52" s="152">
        <v>10</v>
      </c>
      <c r="L52" s="152">
        <v>9</v>
      </c>
      <c r="M52" s="10">
        <f>SUM(C52:L52)</f>
        <v>88</v>
      </c>
      <c r="N52" s="148">
        <f>IF(R52=0,0,M52/R52)</f>
        <v>8.8000000000000007</v>
      </c>
      <c r="O52" s="154"/>
      <c r="P52" s="168">
        <f>IF(M52=0,"",M52/$Q$53)</f>
        <v>17.600000000000001</v>
      </c>
      <c r="Q52" s="132">
        <f>COUNTBLANK(C52:L52)</f>
        <v>0</v>
      </c>
      <c r="R52" s="133">
        <f>10-Q52</f>
        <v>10</v>
      </c>
    </row>
    <row r="53" spans="1:18" x14ac:dyDescent="0.2">
      <c r="A53" s="29"/>
      <c r="B53" s="143" t="s">
        <v>171</v>
      </c>
      <c r="C53" s="235">
        <f>C50+D50+C51+D51+C52+D52</f>
        <v>55</v>
      </c>
      <c r="D53" s="235"/>
      <c r="E53" s="235">
        <f>E50+F50+E51+F51+E52+F52</f>
        <v>51</v>
      </c>
      <c r="F53" s="235"/>
      <c r="G53" s="235">
        <f>G50+H50+G51+H51+G52+H52</f>
        <v>47</v>
      </c>
      <c r="H53" s="235"/>
      <c r="I53" s="235">
        <f>I50+J50+I51+J51+I52+J52</f>
        <v>50</v>
      </c>
      <c r="J53" s="235"/>
      <c r="K53" s="235">
        <f>K50+L50+K51+L51+K52+L52</f>
        <v>45</v>
      </c>
      <c r="L53" s="235"/>
      <c r="M53" s="150" t="s">
        <v>20</v>
      </c>
      <c r="O53" s="164">
        <f>SUM(C53:L53)</f>
        <v>248</v>
      </c>
      <c r="P53" s="165">
        <f>IF(O53=0,0,O53/Q53)</f>
        <v>49.6</v>
      </c>
      <c r="Q53" s="171">
        <f>COUNTIF(C53:L53,"&gt;0")</f>
        <v>5</v>
      </c>
      <c r="R53" s="172">
        <f>SUM(R50:R52)</f>
        <v>30</v>
      </c>
    </row>
    <row r="54" spans="1:18" x14ac:dyDescent="0.2">
      <c r="A54" s="29"/>
      <c r="B54" s="143" t="s">
        <v>172</v>
      </c>
      <c r="C54" s="232">
        <v>55</v>
      </c>
      <c r="D54" s="232"/>
      <c r="E54" s="232">
        <v>50</v>
      </c>
      <c r="F54" s="232"/>
      <c r="G54" s="232">
        <v>56</v>
      </c>
      <c r="H54" s="232"/>
      <c r="I54" s="232">
        <v>54</v>
      </c>
      <c r="J54" s="232"/>
      <c r="K54" s="232">
        <v>55</v>
      </c>
      <c r="L54" s="232"/>
      <c r="M54" s="151" t="s">
        <v>56</v>
      </c>
    </row>
    <row r="55" spans="1:18" x14ac:dyDescent="0.2">
      <c r="A55" s="29"/>
      <c r="B55" s="143" t="s">
        <v>173</v>
      </c>
      <c r="C55" s="233">
        <f>IF(C50="",0,IF(C53&gt;C54,"2",IF(C53=C54,1,0)))</f>
        <v>1</v>
      </c>
      <c r="D55" s="233"/>
      <c r="E55" s="233" t="str">
        <f>IF(E50="",0,IF(E53&gt;E54,"2",IF(E53=E54,1,0)))</f>
        <v>2</v>
      </c>
      <c r="F55" s="233"/>
      <c r="G55" s="233">
        <f>IF(G50="",0,IF(G53&gt;G54,"2",IF(G53=G54,1,0)))</f>
        <v>0</v>
      </c>
      <c r="H55" s="233"/>
      <c r="I55" s="233">
        <f>IF(I50="",0,IF(I53&gt;I54,"2",IF(I53=I54,1,0)))</f>
        <v>0</v>
      </c>
      <c r="J55" s="233"/>
      <c r="K55" s="233">
        <f>IF(K50="",0,IF(K53&gt;K54,"2",IF(K53=K54,1,0)))</f>
        <v>0</v>
      </c>
      <c r="L55" s="233"/>
      <c r="M55" s="10">
        <f>IF(O55=6,2,IF(O55=7,2,IF(O55=5,1,0)))</f>
        <v>0</v>
      </c>
      <c r="O55" s="10">
        <f>IF(C55="","",C55+E55+G55+I55+K55)</f>
        <v>3</v>
      </c>
    </row>
    <row r="56" spans="1:18" x14ac:dyDescent="0.2">
      <c r="A56" s="29"/>
      <c r="B56" s="143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8" ht="15.75" x14ac:dyDescent="0.25">
      <c r="A57" s="141" t="s">
        <v>14</v>
      </c>
    </row>
    <row r="58" spans="1:18" x14ac:dyDescent="0.2">
      <c r="A58" s="145" t="s">
        <v>3</v>
      </c>
      <c r="B58" s="149" t="s">
        <v>1</v>
      </c>
      <c r="C58" s="236" t="s">
        <v>165</v>
      </c>
      <c r="D58" s="236"/>
      <c r="E58" s="236" t="s">
        <v>166</v>
      </c>
      <c r="F58" s="236"/>
      <c r="G58" s="236" t="s">
        <v>167</v>
      </c>
      <c r="H58" s="236"/>
      <c r="I58" s="236" t="s">
        <v>168</v>
      </c>
      <c r="J58" s="236"/>
      <c r="K58" s="236" t="s">
        <v>169</v>
      </c>
      <c r="L58" s="236"/>
      <c r="M58" s="149" t="s">
        <v>170</v>
      </c>
      <c r="N58" s="145" t="s">
        <v>175</v>
      </c>
      <c r="O58" s="144"/>
      <c r="P58" s="144"/>
      <c r="R58" s="147" t="s">
        <v>174</v>
      </c>
    </row>
    <row r="59" spans="1:18" x14ac:dyDescent="0.2">
      <c r="A59" s="163">
        <v>1</v>
      </c>
      <c r="B59" s="142" t="str">
        <f>IF(A59="","",IF(VLOOKUP(A59,Schützen!$A$7:$B$14,2)="","",(VLOOKUP(A59,Schützen!$A$7:$B$14,2))))</f>
        <v>Bernd Flotzinger</v>
      </c>
      <c r="C59" s="152">
        <v>9</v>
      </c>
      <c r="D59" s="152">
        <v>0</v>
      </c>
      <c r="E59" s="152">
        <v>10</v>
      </c>
      <c r="F59" s="152">
        <v>9</v>
      </c>
      <c r="G59" s="152">
        <v>8</v>
      </c>
      <c r="H59" s="152">
        <v>6</v>
      </c>
      <c r="I59" s="152">
        <v>7</v>
      </c>
      <c r="J59" s="152">
        <v>7</v>
      </c>
      <c r="K59" s="152">
        <v>7</v>
      </c>
      <c r="L59" s="152">
        <v>7</v>
      </c>
      <c r="M59" s="10">
        <f>SUM(C59:L59)</f>
        <v>70</v>
      </c>
      <c r="N59" s="148">
        <f>IF(R59=0,0,M59/R59)</f>
        <v>7</v>
      </c>
      <c r="O59" s="154"/>
      <c r="P59" s="166">
        <f>IF(M59=0,"",M59/$Q$62)</f>
        <v>14</v>
      </c>
      <c r="Q59" s="169">
        <f>COUNTBLANK(C59:L59)</f>
        <v>0</v>
      </c>
      <c r="R59" s="170">
        <f>10-Q59</f>
        <v>10</v>
      </c>
    </row>
    <row r="60" spans="1:18" x14ac:dyDescent="0.2">
      <c r="A60" s="163">
        <v>4</v>
      </c>
      <c r="B60" s="142" t="str">
        <f>IF(A60="","",IF(VLOOKUP(A60,Schützen!$A$7:$B$14,2)="","",(VLOOKUP(A60,Schützen!$A$7:$B$14,2))))</f>
        <v>Axel Schneider</v>
      </c>
      <c r="C60" s="152">
        <v>10</v>
      </c>
      <c r="D60" s="152">
        <v>10</v>
      </c>
      <c r="E60" s="152">
        <v>10</v>
      </c>
      <c r="F60" s="152">
        <v>9</v>
      </c>
      <c r="G60" s="152">
        <v>10</v>
      </c>
      <c r="H60" s="152">
        <v>9</v>
      </c>
      <c r="I60" s="152">
        <v>9</v>
      </c>
      <c r="J60" s="152">
        <v>9</v>
      </c>
      <c r="K60" s="152">
        <v>9</v>
      </c>
      <c r="L60" s="152">
        <v>8</v>
      </c>
      <c r="M60" s="10">
        <f>SUM(C60:L60)</f>
        <v>93</v>
      </c>
      <c r="N60" s="148">
        <f>IF(R60=0,0,M60/R60)</f>
        <v>9.3000000000000007</v>
      </c>
      <c r="O60" s="154"/>
      <c r="P60" s="167">
        <f>IF(M60=0,"",M60/$Q$62)</f>
        <v>18.600000000000001</v>
      </c>
      <c r="Q60" s="132">
        <f>COUNTBLANK(C60:L60)</f>
        <v>0</v>
      </c>
      <c r="R60" s="133">
        <f>10-Q60</f>
        <v>10</v>
      </c>
    </row>
    <row r="61" spans="1:18" x14ac:dyDescent="0.2">
      <c r="A61" s="163">
        <v>2</v>
      </c>
      <c r="B61" s="142" t="str">
        <f>IF(A61="","",IF(VLOOKUP(A61,Schützen!$A$7:$B$14,2)="","",(VLOOKUP(A61,Schützen!$A$7:$B$14,2))))</f>
        <v>Jochen Schwertner</v>
      </c>
      <c r="C61" s="152">
        <v>10</v>
      </c>
      <c r="D61" s="152">
        <v>7</v>
      </c>
      <c r="E61" s="152">
        <v>10</v>
      </c>
      <c r="F61" s="152">
        <v>9</v>
      </c>
      <c r="G61" s="152">
        <v>10</v>
      </c>
      <c r="H61" s="152">
        <v>9</v>
      </c>
      <c r="I61" s="152">
        <v>9</v>
      </c>
      <c r="J61" s="152">
        <v>9</v>
      </c>
      <c r="K61" s="152">
        <v>8</v>
      </c>
      <c r="L61" s="152">
        <v>8</v>
      </c>
      <c r="M61" s="10">
        <f>SUM(C61:L61)</f>
        <v>89</v>
      </c>
      <c r="N61" s="148">
        <f>IF(R61=0,0,M61/R61)</f>
        <v>8.9</v>
      </c>
      <c r="O61" s="154"/>
      <c r="P61" s="168">
        <f>IF(M61=0,"",M61/$Q$62)</f>
        <v>17.8</v>
      </c>
      <c r="Q61" s="132">
        <f>COUNTBLANK(C61:L61)</f>
        <v>0</v>
      </c>
      <c r="R61" s="133">
        <f>10-Q61</f>
        <v>10</v>
      </c>
    </row>
    <row r="62" spans="1:18" x14ac:dyDescent="0.2">
      <c r="A62" s="29"/>
      <c r="B62" s="143" t="s">
        <v>171</v>
      </c>
      <c r="C62" s="235">
        <f>C59+D59+C60+D60+C61+D61</f>
        <v>46</v>
      </c>
      <c r="D62" s="235"/>
      <c r="E62" s="235">
        <f>E59+F59+E60+F60+E61+F61</f>
        <v>57</v>
      </c>
      <c r="F62" s="235"/>
      <c r="G62" s="235">
        <f>G59+H59+G60+H60+G61+H61</f>
        <v>52</v>
      </c>
      <c r="H62" s="235"/>
      <c r="I62" s="235">
        <f>I59+J59+I60+J60+I61+J61</f>
        <v>50</v>
      </c>
      <c r="J62" s="235"/>
      <c r="K62" s="235">
        <f>K59+L59+K60+L60+K61+L61</f>
        <v>47</v>
      </c>
      <c r="L62" s="235"/>
      <c r="M62" s="150" t="s">
        <v>20</v>
      </c>
      <c r="O62" s="164">
        <f>SUM(C62:L62)</f>
        <v>252</v>
      </c>
      <c r="P62" s="165">
        <f>IF(O62=0,0,O62/Q62)</f>
        <v>50.4</v>
      </c>
      <c r="Q62" s="171">
        <f>COUNTIF(C62:L62,"&gt;0")</f>
        <v>5</v>
      </c>
      <c r="R62" s="172">
        <f>SUM(R59:R61)</f>
        <v>30</v>
      </c>
    </row>
    <row r="63" spans="1:18" x14ac:dyDescent="0.2">
      <c r="A63" s="29"/>
      <c r="B63" s="143" t="s">
        <v>172</v>
      </c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151" t="s">
        <v>56</v>
      </c>
    </row>
    <row r="64" spans="1:18" x14ac:dyDescent="0.2">
      <c r="A64" s="29"/>
      <c r="B64" s="143" t="s">
        <v>173</v>
      </c>
      <c r="C64" s="233" t="str">
        <f>IF(C59="",0,IF(C62&gt;C63,"2",IF(C62=C63,1,0)))</f>
        <v>2</v>
      </c>
      <c r="D64" s="233"/>
      <c r="E64" s="233" t="str">
        <f>IF(E59="",0,IF(E62&gt;E63,"2",IF(E62=E63,1,0)))</f>
        <v>2</v>
      </c>
      <c r="F64" s="233"/>
      <c r="G64" s="233" t="str">
        <f>IF(G59="",0,IF(G62&gt;G63,"2",IF(G62=G63,1,0)))</f>
        <v>2</v>
      </c>
      <c r="H64" s="233"/>
      <c r="I64" s="233" t="str">
        <f>IF(I59="",0,IF(I62&gt;I63,"2",IF(I62=I63,1,0)))</f>
        <v>2</v>
      </c>
      <c r="J64" s="233"/>
      <c r="K64" s="233" t="str">
        <f>IF(K59="",0,IF(K62&gt;K63,"2",IF(K62=K63,1,0)))</f>
        <v>2</v>
      </c>
      <c r="L64" s="233"/>
      <c r="M64" s="10">
        <f>IF(O64=6,2,IF(O64=7,2,IF(O64=5,1,0)))</f>
        <v>0</v>
      </c>
      <c r="O64" s="10">
        <f>IF(C64="","",C64+E64+G64+I64+K64)</f>
        <v>10</v>
      </c>
    </row>
    <row r="65" spans="1:15" x14ac:dyDescent="0.2">
      <c r="A65" s="29"/>
      <c r="B65" s="143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15" x14ac:dyDescent="0.2">
      <c r="A66" s="29"/>
      <c r="B66" s="143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5" x14ac:dyDescent="0.2">
      <c r="A67" s="29"/>
      <c r="B67" s="143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1:15" x14ac:dyDescent="0.2">
      <c r="A68" s="29"/>
      <c r="B68" s="153" t="s">
        <v>176</v>
      </c>
      <c r="C68" s="237">
        <f>IF(O68=0,0,(SUM(C8:L8)+SUM(C17:L17)+SUM(C26:L26)+SUM(C35:L35)+SUM(C44:L44)+SUM(C53:L53)+SUM(C62:L62))/O68)</f>
        <v>51.333333333333336</v>
      </c>
      <c r="D68" s="237"/>
      <c r="E68" s="29"/>
      <c r="F68" s="29"/>
      <c r="G68" s="29"/>
      <c r="H68" s="29"/>
      <c r="I68" s="29"/>
      <c r="J68" s="29"/>
      <c r="K68" s="29"/>
      <c r="L68" s="29"/>
      <c r="M68" s="29"/>
      <c r="O68" s="72">
        <f>Q8+Q17+Q26+Q35+Q44+Q53+Q62</f>
        <v>30</v>
      </c>
    </row>
    <row r="69" spans="1:15" x14ac:dyDescent="0.2">
      <c r="A69" s="29"/>
      <c r="B69" s="153" t="s">
        <v>177</v>
      </c>
      <c r="C69" s="238">
        <f>IF(O69=0,0,(SUM(C5:L7)+SUM(C14:L16)+SUM(C23:L25)+SUM(C32:L34)+SUM(C41:L43)+SUM(C50:L52)+SUM(C59:L61))/O69)</f>
        <v>8.5555555555555554</v>
      </c>
      <c r="D69" s="239"/>
      <c r="E69" s="29"/>
      <c r="F69" s="29"/>
      <c r="G69" s="29"/>
      <c r="H69" s="29"/>
      <c r="I69" s="29"/>
      <c r="J69" s="29"/>
      <c r="K69" s="29"/>
      <c r="L69" s="29"/>
      <c r="M69" s="29"/>
      <c r="O69" s="72">
        <f>R8+R17+R26+R35+R44+R53+R62</f>
        <v>180</v>
      </c>
    </row>
    <row r="70" spans="1:15" x14ac:dyDescent="0.2">
      <c r="A70" s="29"/>
      <c r="B70" s="143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  <row r="71" spans="1:15" x14ac:dyDescent="0.2">
      <c r="A71" s="29"/>
      <c r="B71" s="143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</row>
  </sheetData>
  <sheetProtection sheet="1" objects="1" scenarios="1" selectLockedCells="1"/>
  <customSheetViews>
    <customSheetView guid="{38C5960F-393B-4F2B-8EBD-87B6596F176A}" showGridLines="0" showRowCol="0" hiddenColumns="1">
      <selection activeCell="A5" sqref="A5"/>
      <rowBreaks count="1" manualBreakCount="1">
        <brk id="37" max="16383" man="1"/>
      </rowBreaks>
      <pageMargins left="0.78740157480314965" right="0" top="0.59055118110236227" bottom="0.59055118110236227" header="0.59055118110236227" footer="0.51181102362204722"/>
      <pageSetup paperSize="9" orientation="landscape" horizontalDpi="300" verticalDpi="300" r:id="rId1"/>
      <headerFooter alignWithMargins="0">
        <oddFooter>&amp;LErstell von:
Manuel Spies
&amp;G</oddFooter>
      </headerFooter>
    </customSheetView>
  </customSheetViews>
  <mergeCells count="143">
    <mergeCell ref="C69:D69"/>
    <mergeCell ref="C64:D64"/>
    <mergeCell ref="E64:F64"/>
    <mergeCell ref="G64:H64"/>
    <mergeCell ref="I64:J64"/>
    <mergeCell ref="K64:L64"/>
    <mergeCell ref="C68:D68"/>
    <mergeCell ref="C62:D62"/>
    <mergeCell ref="E62:F62"/>
    <mergeCell ref="G62:H62"/>
    <mergeCell ref="I62:J62"/>
    <mergeCell ref="K62:L62"/>
    <mergeCell ref="C63:D63"/>
    <mergeCell ref="E63:F63"/>
    <mergeCell ref="G63:H63"/>
    <mergeCell ref="I63:J63"/>
    <mergeCell ref="K63:L63"/>
    <mergeCell ref="C55:D55"/>
    <mergeCell ref="E55:F55"/>
    <mergeCell ref="G55:H55"/>
    <mergeCell ref="I55:J55"/>
    <mergeCell ref="K55:L55"/>
    <mergeCell ref="C58:D58"/>
    <mergeCell ref="E58:F58"/>
    <mergeCell ref="G58:H58"/>
    <mergeCell ref="I58:J58"/>
    <mergeCell ref="K58:L58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46:D46"/>
    <mergeCell ref="E46:F46"/>
    <mergeCell ref="G46:H46"/>
    <mergeCell ref="I46:J46"/>
    <mergeCell ref="K46:L46"/>
    <mergeCell ref="C49:D49"/>
    <mergeCell ref="E49:F49"/>
    <mergeCell ref="G49:H49"/>
    <mergeCell ref="I49:J49"/>
    <mergeCell ref="K49:L49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37:D37"/>
    <mergeCell ref="E37:F37"/>
    <mergeCell ref="G37:H37"/>
    <mergeCell ref="I37:J37"/>
    <mergeCell ref="K37:L37"/>
    <mergeCell ref="C40:D40"/>
    <mergeCell ref="E40:F40"/>
    <mergeCell ref="G40:H40"/>
    <mergeCell ref="I40:J40"/>
    <mergeCell ref="K40:L40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28:D28"/>
    <mergeCell ref="E28:F28"/>
    <mergeCell ref="G28:H28"/>
    <mergeCell ref="I28:J28"/>
    <mergeCell ref="K28:L28"/>
    <mergeCell ref="C31:D31"/>
    <mergeCell ref="E31:F31"/>
    <mergeCell ref="G31:H31"/>
    <mergeCell ref="I31:J31"/>
    <mergeCell ref="K31:L31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19:D19"/>
    <mergeCell ref="E19:F19"/>
    <mergeCell ref="G19:H19"/>
    <mergeCell ref="I19:J19"/>
    <mergeCell ref="K19:L19"/>
    <mergeCell ref="C22:D22"/>
    <mergeCell ref="E22:F22"/>
    <mergeCell ref="G22:H22"/>
    <mergeCell ref="I22:J22"/>
    <mergeCell ref="K22:L22"/>
    <mergeCell ref="C17:D17"/>
    <mergeCell ref="E17:F17"/>
    <mergeCell ref="G17:H17"/>
    <mergeCell ref="I17:J17"/>
    <mergeCell ref="K17:L17"/>
    <mergeCell ref="C18:D18"/>
    <mergeCell ref="E18:F18"/>
    <mergeCell ref="G18:H18"/>
    <mergeCell ref="I18:J18"/>
    <mergeCell ref="K18:L18"/>
    <mergeCell ref="C10:D10"/>
    <mergeCell ref="E10:F10"/>
    <mergeCell ref="G10:H10"/>
    <mergeCell ref="I10:J10"/>
    <mergeCell ref="K10:L10"/>
    <mergeCell ref="C13:D13"/>
    <mergeCell ref="E13:F13"/>
    <mergeCell ref="G13:H13"/>
    <mergeCell ref="I13:J13"/>
    <mergeCell ref="K13:L13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A2:M2"/>
    <mergeCell ref="C4:D4"/>
    <mergeCell ref="E4:F4"/>
    <mergeCell ref="G4:H4"/>
    <mergeCell ref="I4:J4"/>
    <mergeCell ref="K4:L4"/>
  </mergeCells>
  <phoneticPr fontId="3" type="noConversion"/>
  <pageMargins left="0.78740157480314965" right="0" top="0.59055118110236227" bottom="0.59055118110236227" header="0.59055118110236227" footer="0.51181102362204722"/>
  <pageSetup paperSize="9" orientation="landscape" horizontalDpi="300" verticalDpi="300" r:id="rId2"/>
  <headerFooter alignWithMargins="0">
    <oddFooter>&amp;LErstell von:
Manuel Spies
&amp;G</oddFooter>
  </headerFooter>
  <rowBreaks count="1" manualBreakCount="1">
    <brk id="37" max="16383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6" name="Button 7">
              <controlPr defaultSize="0" print="0" autoFill="0" autoPict="0" macro="[0]!startseite">
                <anchor moveWithCells="1" sizeWithCells="1">
                  <from>
                    <xdr:col>0</xdr:col>
                    <xdr:colOff>28575</xdr:colOff>
                    <xdr:row>0</xdr:row>
                    <xdr:rowOff>0</xdr:rowOff>
                  </from>
                  <to>
                    <xdr:col>1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Button 11">
              <controlPr defaultSize="0" print="0" autoFill="0" autoPict="0" macro="[0]!_wkt1">
                <anchor moveWithCells="1" sizeWithCells="1">
                  <from>
                    <xdr:col>1</xdr:col>
                    <xdr:colOff>638175</xdr:colOff>
                    <xdr:row>0</xdr:row>
                    <xdr:rowOff>0</xdr:rowOff>
                  </from>
                  <to>
                    <xdr:col>2</xdr:col>
                    <xdr:colOff>666750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Button 12">
              <controlPr defaultSize="0" print="0" autoFill="0" autoPict="0" macro="[0]!_wkt2">
                <anchor moveWithCells="1" sizeWithCells="1">
                  <from>
                    <xdr:col>2</xdr:col>
                    <xdr:colOff>704850</xdr:colOff>
                    <xdr:row>0</xdr:row>
                    <xdr:rowOff>0</xdr:rowOff>
                  </from>
                  <to>
                    <xdr:col>2</xdr:col>
                    <xdr:colOff>295275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9" name="Button 13">
              <controlPr defaultSize="0" print="0" autoFill="0" autoPict="0" macro="[0]!_wkt4">
                <anchor moveWithCells="1" sizeWithCells="1">
                  <from>
                    <xdr:col>2</xdr:col>
                    <xdr:colOff>1809750</xdr:colOff>
                    <xdr:row>0</xdr:row>
                    <xdr:rowOff>0</xdr:rowOff>
                  </from>
                  <to>
                    <xdr:col>4</xdr:col>
                    <xdr:colOff>171450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0" name="Button 24">
              <controlPr defaultSize="0" print="0" autoFill="0" autoPict="0" macro="[0]!startseite">
                <anchor moveWithCells="1" sizeWithCells="1">
                  <from>
                    <xdr:col>0</xdr:col>
                    <xdr:colOff>66675</xdr:colOff>
                    <xdr:row>0</xdr:row>
                    <xdr:rowOff>57150</xdr:rowOff>
                  </from>
                  <to>
                    <xdr:col>1</xdr:col>
                    <xdr:colOff>295275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1" name="Button 25">
              <controlPr defaultSize="0" print="0" autoFill="0" autoPict="0" macro="[0]!_wkt1">
                <anchor moveWithCells="1" sizeWithCells="1">
                  <from>
                    <xdr:col>1</xdr:col>
                    <xdr:colOff>400050</xdr:colOff>
                    <xdr:row>0</xdr:row>
                    <xdr:rowOff>57150</xdr:rowOff>
                  </from>
                  <to>
                    <xdr:col>1</xdr:col>
                    <xdr:colOff>1466850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2" name="Button 26">
              <controlPr defaultSize="0" print="0" autoFill="0" autoPict="0" macro="[0]!_wkt2">
                <anchor moveWithCells="1" sizeWithCells="1">
                  <from>
                    <xdr:col>1</xdr:col>
                    <xdr:colOff>1504950</xdr:colOff>
                    <xdr:row>0</xdr:row>
                    <xdr:rowOff>57150</xdr:rowOff>
                  </from>
                  <to>
                    <xdr:col>5</xdr:col>
                    <xdr:colOff>123825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3" name="Button 27">
              <controlPr defaultSize="0" print="0" autoFill="0" autoPict="0" macro="[0]!_wkt4">
                <anchor moveWithCells="1" sizeWithCells="1">
                  <from>
                    <xdr:col>5</xdr:col>
                    <xdr:colOff>161925</xdr:colOff>
                    <xdr:row>0</xdr:row>
                    <xdr:rowOff>57150</xdr:rowOff>
                  </from>
                  <to>
                    <xdr:col>9</xdr:col>
                    <xdr:colOff>47625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4" name="Button 28">
              <controlPr defaultSize="0" print="0" autoFill="0" autoPict="0" macro="[0]!drucken1">
                <anchor moveWithCells="1">
                  <from>
                    <xdr:col>0</xdr:col>
                    <xdr:colOff>66675</xdr:colOff>
                    <xdr:row>0</xdr:row>
                    <xdr:rowOff>352425</xdr:rowOff>
                  </from>
                  <to>
                    <xdr:col>1</xdr:col>
                    <xdr:colOff>295275</xdr:colOff>
                    <xdr:row>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</vt:i4>
      </vt:variant>
    </vt:vector>
  </HeadingPairs>
  <TitlesOfParts>
    <vt:vector size="19" baseType="lpstr">
      <vt:lpstr>Startseite</vt:lpstr>
      <vt:lpstr>Anfangstabelle</vt:lpstr>
      <vt:lpstr>wkt1</vt:lpstr>
      <vt:lpstr>wkt2</vt:lpstr>
      <vt:lpstr>wkt3</vt:lpstr>
      <vt:lpstr>wkt4</vt:lpstr>
      <vt:lpstr>1. Wettkampf</vt:lpstr>
      <vt:lpstr>2. Wettkampf</vt:lpstr>
      <vt:lpstr>3. Wettkampf</vt:lpstr>
      <vt:lpstr>4. Wettkampf</vt:lpstr>
      <vt:lpstr>Setzliste</vt:lpstr>
      <vt:lpstr>Aufstieg</vt:lpstr>
      <vt:lpstr>finale</vt:lpstr>
      <vt:lpstr>Saison</vt:lpstr>
      <vt:lpstr>Schützen</vt:lpstr>
      <vt:lpstr>Matches</vt:lpstr>
      <vt:lpstr>Tabelle</vt:lpstr>
      <vt:lpstr>Hilfe</vt:lpstr>
      <vt:lpstr>Hilfe!Druckbereich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Spies</dc:creator>
  <cp:lastModifiedBy>Uwe Pesahl</cp:lastModifiedBy>
  <cp:lastPrinted>2018-12-02T10:57:36Z</cp:lastPrinted>
  <dcterms:created xsi:type="dcterms:W3CDTF">2007-10-23T11:20:04Z</dcterms:created>
  <dcterms:modified xsi:type="dcterms:W3CDTF">2019-02-11T16:07:19Z</dcterms:modified>
</cp:coreProperties>
</file>